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MikaCimolini_datoteke\2024-130-12 jesenkova\popis\"/>
    </mc:Choice>
  </mc:AlternateContent>
  <xr:revisionPtr revIDLastSave="0" documentId="13_ncr:1_{8FA6FC8A-E95A-4AE8-A712-5E836C770DA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naslovna" sheetId="6" r:id="rId1"/>
    <sheet name="fasada cesta" sheetId="3" r:id="rId2"/>
    <sheet name="fasada vrt" sheetId="7" r:id="rId3"/>
    <sheet name="balkoni" sheetId="4" r:id="rId4"/>
    <sheet name="obracun" sheetId="5" state="hidden" r:id="rId5"/>
  </sheets>
  <definedNames>
    <definedName name="elastik" localSheetId="0">naslovna!$B$1:$B$40</definedName>
    <definedName name="_xlnm.Print_Area" localSheetId="3">balkoni!$A$1:$H$27</definedName>
    <definedName name="_xlnm.Print_Area" localSheetId="1">'fasada cesta'!$A$1:$H$37</definedName>
    <definedName name="_xlnm.Print_Area" localSheetId="2">'fasada vrt'!$A$1:$H$67</definedName>
    <definedName name="_xlnm.Print_Area" localSheetId="0">naslovna!$B$2:$D$38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7" l="1"/>
  <c r="F38" i="7"/>
  <c r="H32" i="7" l="1"/>
  <c r="C21" i="6"/>
  <c r="D65" i="7"/>
  <c r="H65" i="7" s="1"/>
  <c r="D63" i="7"/>
  <c r="H63" i="7" s="1"/>
  <c r="D61" i="7"/>
  <c r="H61" i="7" s="1"/>
  <c r="D53" i="7"/>
  <c r="F53" i="7" s="1"/>
  <c r="H51" i="7"/>
  <c r="F51" i="7"/>
  <c r="D49" i="7"/>
  <c r="H49" i="7" s="1"/>
  <c r="D47" i="7"/>
  <c r="D57" i="7" s="1"/>
  <c r="D45" i="7"/>
  <c r="H45" i="7" s="1"/>
  <c r="D40" i="7"/>
  <c r="F40" i="7" s="1"/>
  <c r="H36" i="7"/>
  <c r="F36" i="7"/>
  <c r="D34" i="7"/>
  <c r="F34" i="7" s="1"/>
  <c r="D28" i="7"/>
  <c r="F28" i="7" s="1"/>
  <c r="D22" i="7"/>
  <c r="F22" i="7" s="1"/>
  <c r="D20" i="7"/>
  <c r="D30" i="7" s="1"/>
  <c r="D13" i="7"/>
  <c r="D11" i="7" s="1"/>
  <c r="H11" i="7" s="1"/>
  <c r="H15" i="7" s="1"/>
  <c r="C16" i="6" s="1"/>
  <c r="D25" i="4"/>
  <c r="D23" i="4"/>
  <c r="D21" i="4"/>
  <c r="D19" i="4"/>
  <c r="H19" i="4" s="1"/>
  <c r="F19" i="4"/>
  <c r="H21" i="4"/>
  <c r="F21" i="4"/>
  <c r="H17" i="4"/>
  <c r="F17" i="4"/>
  <c r="F32" i="7" l="1"/>
  <c r="F42" i="7"/>
  <c r="H57" i="7"/>
  <c r="F57" i="7"/>
  <c r="H30" i="7"/>
  <c r="F30" i="7"/>
  <c r="H28" i="7"/>
  <c r="H40" i="7"/>
  <c r="F61" i="7"/>
  <c r="H20" i="7"/>
  <c r="H53" i="7"/>
  <c r="F11" i="7"/>
  <c r="F15" i="7" s="1"/>
  <c r="H22" i="7"/>
  <c r="F45" i="7"/>
  <c r="F65" i="7"/>
  <c r="H34" i="7"/>
  <c r="H47" i="7"/>
  <c r="F20" i="7"/>
  <c r="D55" i="7"/>
  <c r="D24" i="7"/>
  <c r="D26" i="7"/>
  <c r="F63" i="7"/>
  <c r="F26" i="7" l="1"/>
  <c r="H26" i="7"/>
  <c r="F67" i="7"/>
  <c r="H24" i="7"/>
  <c r="F24" i="7"/>
  <c r="F55" i="7"/>
  <c r="F58" i="7" s="1"/>
  <c r="H55" i="7"/>
  <c r="H58" i="7" s="1"/>
  <c r="C19" i="6" s="1"/>
  <c r="H42" i="7"/>
  <c r="C18" i="6" s="1"/>
  <c r="D19" i="3"/>
  <c r="D25" i="3"/>
  <c r="H25" i="3" s="1"/>
  <c r="D28" i="3"/>
  <c r="H34" i="3"/>
  <c r="F34" i="3"/>
  <c r="H30" i="3"/>
  <c r="H67" i="7" l="1"/>
  <c r="C20" i="6" s="1"/>
  <c r="F25" i="3"/>
  <c r="F30" i="3"/>
  <c r="D12" i="3" l="1"/>
  <c r="D32" i="3"/>
  <c r="F21" i="3"/>
  <c r="H21" i="3"/>
  <c r="D23" i="3" l="1"/>
  <c r="F28" i="3" l="1"/>
  <c r="H28" i="3"/>
  <c r="F32" i="3" l="1"/>
  <c r="F36" i="3" s="1"/>
  <c r="F19" i="3"/>
  <c r="D11" i="3"/>
  <c r="H32" i="3" l="1"/>
  <c r="H19" i="3"/>
  <c r="H11" i="4"/>
  <c r="H13" i="4"/>
  <c r="H23" i="3"/>
  <c r="H11" i="3"/>
  <c r="H36" i="3" l="1"/>
  <c r="C17" i="6" s="1"/>
  <c r="F23" i="3"/>
  <c r="H16" i="4" l="1"/>
  <c r="H15" i="3"/>
  <c r="C15" i="6" s="1"/>
  <c r="C22" i="6" s="1"/>
  <c r="C24" i="6" s="1"/>
  <c r="F13" i="4" l="1"/>
  <c r="H25" i="4"/>
  <c r="H23" i="4"/>
  <c r="F11" i="3" l="1"/>
  <c r="F16" i="4"/>
  <c r="F11" i="4"/>
  <c r="F25" i="4"/>
  <c r="F23" i="4"/>
  <c r="D15" i="5"/>
  <c r="D9" i="5"/>
  <c r="D10" i="5"/>
  <c r="D11" i="5"/>
  <c r="D12" i="5"/>
  <c r="D13" i="5"/>
  <c r="D8" i="5"/>
  <c r="H27" i="4"/>
  <c r="D18" i="5"/>
  <c r="D6" i="5" l="1"/>
  <c r="F27" i="4"/>
  <c r="F15" i="3"/>
</calcChain>
</file>

<file path=xl/sharedStrings.xml><?xml version="1.0" encoding="utf-8"?>
<sst xmlns="http://schemas.openxmlformats.org/spreadsheetml/2006/main" count="217" uniqueCount="133">
  <si>
    <t>Dela je izvajati v skladu z veljavnimi tehničnimi predpisi, normativi, upoštevati je predpise iz varstva pri delu in projektno dokumentacijo.</t>
  </si>
  <si>
    <t>V cene je zajeti:</t>
  </si>
  <si>
    <t>Opis postavke</t>
  </si>
  <si>
    <t>Em</t>
  </si>
  <si>
    <t>Količina</t>
  </si>
  <si>
    <t>m2</t>
  </si>
  <si>
    <t xml:space="preserve">m2 </t>
  </si>
  <si>
    <t>skupaj fasadni odri</t>
  </si>
  <si>
    <t>m/1</t>
  </si>
  <si>
    <t>KLEPARSKA DELA</t>
  </si>
  <si>
    <t xml:space="preserve">kom </t>
  </si>
  <si>
    <t>3.3.3.</t>
  </si>
  <si>
    <t>3.3.4.</t>
  </si>
  <si>
    <t>3.5.3.</t>
  </si>
  <si>
    <t>3.5.4.</t>
  </si>
  <si>
    <t>kpl</t>
  </si>
  <si>
    <t>PRIPRAVLJALNA DELA</t>
  </si>
  <si>
    <t>kom</t>
  </si>
  <si>
    <t>- dobavo, pripravo in vgrajevanje materiala po opisu del v posameznih postavkah, z vsemi transporti in prenosi, odvoz odpadnega materiala na deponijo in končno čiščenje objekta in okolice objekta po končanih delih, skupaj z vsemi taksami, brez dodatnih postavk.</t>
  </si>
  <si>
    <t>OKENSKE POLICE (obračun po lastnikih)</t>
  </si>
  <si>
    <t>FASADNI ODER</t>
  </si>
  <si>
    <t>(Dobava in pritrjevanje stirodur toplotne izolacije debeline 3cm pod in okoli plošče balkona), Odstranjevanje obstoječega ometa, nanašanje izravnalnega ometa  in 2x osnovnega sloja ometa pod ploščo balkona, armiranje z plastificirano stekleno mrežico, skupna debelina 4-6mm. nanašanje vmesnega in zaključnega sloja slikonskega ometa (kot sistem Roefix, Weber) granulacije 1,5mm in barvanje z barvo po izboru naročnika do III. lestvice (jakost barve) kompletno s pritditvenim materialom. (obračun po lastnikih)</t>
  </si>
  <si>
    <t>Dobava in vgrajevanje  raznih rešetk izpustov, rešetka nerjaveča dimenzije 55 x 55cm (obračun po lastnikih)</t>
  </si>
  <si>
    <t>Dobava in vgrajevnje  raznih rešetk izpustov, rešetka nerjaveča fi= 11cm (obračun po lastnikih)</t>
  </si>
  <si>
    <t>Prestavitev nosilcev klima naprav ter ponovna montaža klima naprav (obračun po lastnikih)</t>
  </si>
  <si>
    <t>3.5.5.</t>
  </si>
  <si>
    <t>3.5.6.</t>
  </si>
  <si>
    <t>?</t>
  </si>
  <si>
    <t xml:space="preserve">Dobava, prevoz in vzidava okenskih polic dimenzije cca 100*35*3 cm izdelane iz kamna: pohorski tonalit - granit sive barve, klasična obdelava, odkapnik, posnet rob 3mm. Vgradnja z izvedbo tesnjenja med oknom, okensko špaleto in okensko polico s Kemaband trakom. Tekoči meter. </t>
  </si>
  <si>
    <t>OBRAČUN PO LASTNIKIH - VRTNA FASADA GLAVNE STAVBE</t>
  </si>
  <si>
    <t>8- Battelino Klemn</t>
  </si>
  <si>
    <t>5- Knaflič</t>
  </si>
  <si>
    <t>6- Žekar</t>
  </si>
  <si>
    <t>7- Cimolini-Rot</t>
  </si>
  <si>
    <t>13- Hmelak</t>
  </si>
  <si>
    <t>2-Drole Irena</t>
  </si>
  <si>
    <t>3- Drole Irena</t>
  </si>
  <si>
    <t>15- Verbot</t>
  </si>
  <si>
    <t>3.3.8.</t>
  </si>
  <si>
    <t>FASADA</t>
  </si>
  <si>
    <t>Obdelava stopnišč iz lokalov iz spodnje in stranske strani. Odstranjevanje obstoječega ometa, nanašanje 2x osnovnega sloja ometa z glajenjem, armiranje z plastificirano stekleno mrežico, skupna debelina 4-6mm. nanašanje vmesnega in zaključnega sloja kulirplasta granulacije 1,5mm in v barvi po izboru naročnika  kompletno z vogalniki in drugim potrebnim materialom. Priprava podlage je šteta v postavki 3.2.(obračun po lastnikih)</t>
  </si>
  <si>
    <t>3- Drole Irena / kalvan 1x rešetka fi=30</t>
  </si>
  <si>
    <t>13- Hmelak, 2xfi=12</t>
  </si>
  <si>
    <t>15- Verbot, 1xfi=12, 1x 30x30</t>
  </si>
  <si>
    <t>Odstranitev in ponovna montaža po končanih delih cevi izpustov iz lokala v pritličju: plastičnih prezračevalnih cevi in prezračevalnih izpustov iz pocinkane pločevine, (obračun po lastnikih)</t>
  </si>
  <si>
    <t>4-Anzeljc</t>
  </si>
  <si>
    <t>4-Anzeljc, 1 x fi=12</t>
  </si>
  <si>
    <t>Znesek</t>
  </si>
  <si>
    <t>Cena/enota</t>
  </si>
  <si>
    <t>VSE SKUPAJ</t>
  </si>
  <si>
    <t>Dobava in polaganje balkonske keramike granitogres po izboru lastnikov na izvedeno vodotesno prevleko s fleksibilnim polimercementnim lepilom KEMAKOL FLEX 170 - poraba cca. 3-4 kg/m2, skupaj s fugiranjem.</t>
  </si>
  <si>
    <t>Splošni podatki o objektu</t>
  </si>
  <si>
    <t>SPLOŠNA DOLOČILA</t>
  </si>
  <si>
    <t xml:space="preserve">V ponudbeni ceni  je potrebno zajeti  ves potreben material in delo vključno </t>
  </si>
  <si>
    <t>Investitor:</t>
  </si>
  <si>
    <t>Vrsta projektne dokumentacije: PZI - popis del</t>
  </si>
  <si>
    <t>Projektant:</t>
  </si>
  <si>
    <t xml:space="preserve">Projekt: </t>
  </si>
  <si>
    <t>kontakt: 041529052, mika@elastik.net</t>
  </si>
  <si>
    <t>Dobava in vzidavanje mrežic zračnikov za stropnike iz nerjaveče pločevine, fi=5cm.</t>
  </si>
  <si>
    <t>m1</t>
  </si>
  <si>
    <t>m3</t>
  </si>
  <si>
    <t>Z izdelavo ponudbe se smatra, da si je ponudnik objekt ogledal in v ponudbi upošteval dejansko stanje.</t>
  </si>
  <si>
    <t>Vgrajeni material mora ustrezati veljavnim normativom in standardom, ter ustrezati  kvaliteti, določeni s projektom.</t>
  </si>
  <si>
    <t>V ceni je potrebno zajeti tudi odvoz odpadnega materiala v skladu z veljavno zakonodajo - na deponije odpadnega materiala, ki ima ustrezno koncesijo za deponiranje posameznih vrst materiala. Ponudnik - izvajalec lokacije deponij izbere sam  in v cenah upošteva vse stroške odlaganja materiala (morebitne takse).</t>
  </si>
  <si>
    <t>1</t>
  </si>
  <si>
    <t>2</t>
  </si>
  <si>
    <t>3</t>
  </si>
  <si>
    <t>4</t>
  </si>
  <si>
    <t xml:space="preserve">Dobava in montaža okenskih polic iz pocinkane jeklene pločevine ali cinkotita, z odkapniki min 25mm in zaključki (tesnenje) na treh straneh police. Dimenzija dolžina 185cm, širina 25cm, debelina 0.5mm. Izvedba z naklonom police (odtekanje vode), naravna barva. </t>
  </si>
  <si>
    <t>Skupnost lastnikov</t>
  </si>
  <si>
    <t>ki jih zastopa upravnik: Gospodar d.o.o., Tržaška cesta 42, Ljubljana</t>
  </si>
  <si>
    <t>Hikikomori d.o.o., Dunajska cesta 9a, SI-1000 Ljubljana</t>
  </si>
  <si>
    <t>Ponudbena cena mora vsebovati pripravo in ureditev gradbišča ter varovalna in pomožna dela.</t>
  </si>
  <si>
    <t>cestna stran (SV) na javno površino</t>
  </si>
  <si>
    <t>vrtna stran (JZ)</t>
  </si>
  <si>
    <t>Cestna fasada</t>
  </si>
  <si>
    <t>Odstranjevanje obstoječih pločevinastih okenskih polic, dimenzija cca. 25 x 120cm</t>
  </si>
  <si>
    <t>Priprava podlage. Odbijanje nenosilnega ometa do zdrave podlage in čiščenje z vodnim curkom. Za odstranjevanje slabo oprijetih delcev in umazanije ter za čiščenje fasadnih ploskev se uporabi čiščenje z vodnim curkom pod tlakom 80 do 100 barov. Po čiščenju je fasado pred nadaljevanjem del potrebno sušiti najmanj 2 dni. Po čiščenju se izvede dezinfekcija fasadnih površin z razredčenim algicidom.</t>
  </si>
  <si>
    <t>Lokalna sanacija obstoječega ometa na lokacijah poškodb na fasadi in na napušču. Krpanje z grobim ometom do nivoja primarnega ometa. - 15% (ocena)</t>
  </si>
  <si>
    <t>Opcija: Dobava in pritrjevanje KI tervol FKD-S Thermal plošč ( λ= 0.035W/mK) na zid v debelini 10 cm, skupaj z lepljenjem in sidranjem z vijaki KI PPV - poglobljeno sidranje - 6 vijakov/m2 (brez napušča)</t>
  </si>
  <si>
    <t>Vrtna fasada</t>
  </si>
  <si>
    <t>Dobava in vgrajevanje novih okenskih polic iz pocinkane pločevine (cinkotit), dimenzije cca 25 x 120</t>
  </si>
  <si>
    <t>Odstranjevanje obstoječih pločevinastih okenskih polic, dimenzija cca. 25 x 180cm</t>
  </si>
  <si>
    <t>OGRAJE IN TLAKI BALKONOV</t>
  </si>
  <si>
    <t>Odstranjevanje obstoječih ograj balkonov</t>
  </si>
  <si>
    <t>Statična preveritev sidranja ograj balkonov v balkonske plošče</t>
  </si>
  <si>
    <t>Izvedba vodotesne prevleke z nanosom Kemakolflex 170 v prvi nanos se vtisne tkanina iz PP vlaken za armiranje in dvakratni križni nanos fleksibilne polimercementne vodotesne mase HIDROSTOP ELASTIK- poraba cca. 3-4 kg/m2 izvedba z ščetko v dveh nanosih v skupni debelini  ca. 2-3 mm ter drugega nanosa Kemakolflex 170 (poraba cca. 3-4 kg/m2). Dobava in vgradnja elastičnega tesnilnega traku KEMABAND 12 na  vse delovne stike: med balkonsko ploščo in balkonskimi tlaki oz. fasado, med ploščo balkona in nosilci ograje. Trak se vgradi na še sveži prvi sloj HIDROSTOP ELASTIK. Po navodilih proizvajalca.</t>
  </si>
  <si>
    <t>Odkopavanje zemljišča v pasu širine cca. 1m ob stavbi do temeljev, globine cca. 250cm, strojni in ročni odkop.</t>
  </si>
  <si>
    <t>Izdelava vertikalne hidro izolacije stene prizidka - do temeljev, premaz s hladnim bitumenskim premazom in namestitev bitumenskih trakov, tudi v območju cokla, do višine 1.5m (do stika s fasado), tudi okoli stopnic na vrt.</t>
  </si>
  <si>
    <t>Zasip drenažne instalacije okoli objekta z gramoznim materialom  8/16, po DIN 4226 po izvedeni hidroizolaciji objekta v debelini cca. 60 cm</t>
  </si>
  <si>
    <t>Opcija: Lepljenje in sidranje stirodur kot npr. Fragmat Neocokl ( λ= 0.031 W/mK) termoizolacije debeline 5cm - kot zaščita hidroizolacije na steno kleti in cokla, cca 2.5m pod zemljo in do višine 1.5m nad njo, skupaj s čepkasto folijo.</t>
  </si>
  <si>
    <t>Postavitev fasadnih odrov za delo na objektu ter pospravljanje odrov po končanih delih. Izdelava in demontaža cevnega fasadnega odra višine do 15 m. V ceni morajo biti zajeti dostopi na posamezne etaže, začasno sidranje v fasado, zaščita zunanje strani odra  z juto in amortizacija odra za vso dobo gradnje. Kjer je oder postavljen na javno površino - pločnik,  je v ceni potrebno upoštevati takso za postavitev odra na javno površino ter postavitev prašne zaščite fasadnih odrov, vključno z zaščito okenskih in drugih odprtin.</t>
  </si>
  <si>
    <t xml:space="preserve">Premaz celotne fasade in napušča s silikonskim utrjevalcem </t>
  </si>
  <si>
    <t>Balkon dimenzije cca 120x245cm</t>
  </si>
  <si>
    <t>Balkon dimenzije cca 120x180cm</t>
  </si>
  <si>
    <r>
      <t>Izdelava in montaža novih ograj balkonov višine 100cm od nivoja tlaka</t>
    </r>
    <r>
      <rPr>
        <b/>
        <sz val="11"/>
        <rFont val="Arial"/>
        <family val="2"/>
      </rPr>
      <t xml:space="preserve">, iz pocinkane pločevine in prašnim barvanjem. </t>
    </r>
    <r>
      <rPr>
        <sz val="11"/>
        <rFont val="Arial"/>
        <family val="2"/>
      </rPr>
      <t>Ograja ima nosilni obodni profil fi=40mm. Nosilni stebri fi=40mm. Notranji razdelki iz cevnega profila fi= 15mm. Ograja je pritrjena na zunanji rob balkonske plošče z ustreznimi sidri ter sidrana v zunanjo steno objekta. Točne mere pobrati na objektu.</t>
    </r>
  </si>
  <si>
    <t>Dobava in pritrjevanje stirodur Fragmat Neopor Neosuper F ( λ= 0.032W/mK)  toplotne izolacije  (pohodni) debeline 3cm s Kemakolflex 170 lepilom na betonsko podlago, kjer je to mogoče.</t>
  </si>
  <si>
    <t>Opcija: Pritjevanje Fragmat Neopor Neosuper F ( λ= 0.031W/mK)  toplotne izolacije debeline 5cm okoli plošč balkona z namenom preprečlevanja toplotnih mostov.  Odstranjevanje obstoječega ometa, popravilo razpok in odkrušnin z beton protect, nanašanje izravnalnega ometa  in 2x osnovnega sloja ometa pod ploščo balkona, armiranje z plastificirano stekleno mrežico, skupna debelina 4-6mm. nanašanje vmesnega in zaključnega sloja slikonskega ometa granulacije 1,5mm in barvanje z barvo po izboru naročnika do III. lestvice (jakost barve) kompletno s pritditvenim materialom.</t>
  </si>
  <si>
    <t>Lokalna sanacija obstoječega ometa na lokacijah poškodb na fasadi in na napušču. Krpanje z grobim ometom do nivoja primarnega ometa. - 25% (ocena)</t>
  </si>
  <si>
    <t>V kolikor se izvede termoizolacija: Oblaganje okenskih špalet s toplotno izolacijo stirodur Neopor Neosuper F debeline 3cm tudi pod okenskimi policami, izvedba stika med oknom in špaleto z Alu letvijo</t>
  </si>
  <si>
    <t>skupaj cestna fasada</t>
  </si>
  <si>
    <t>skupaj vrtna fasada</t>
  </si>
  <si>
    <t>SANACIJA VLAGE NA VRTNI STRANI</t>
  </si>
  <si>
    <t>Dobavanje in polaganje geotekstila za drenažo na dno izkopov v območju kletne stene ob hiši  in polaganje drenažnih PVC cevi. Cevi se spelje v peskolove in v ponikanje (preveriti možnost navezave na kanalizacijo meteornih vod)</t>
  </si>
  <si>
    <t>Zasip jarka med zidom obstoječega objekta, po izvedeni hidro in termoizolaciji,  in terenom z izkopanim materialom  z nabijanjem do potrebne zbitosti. Obračun v m3.</t>
  </si>
  <si>
    <t>Odstranitev obstoječih peskolovov, dobava in vgradnja tipskih peskolovov za meteorne vode, dimenzija fi 60cm, s filtrom za filtriranje grobih odpadkov, izdelan iz betonske cevi s pohodnim pokrovom.</t>
  </si>
  <si>
    <t>Izdelava in vgradnja pločevine obrobe balkonov</t>
  </si>
  <si>
    <t>skupaj sanacija vlage</t>
  </si>
  <si>
    <t>Demontaža kleparskih izdelkov: vertikalni žlebovi na vrtni fasadi</t>
  </si>
  <si>
    <t>Dobava in montaža vertikalnega žleba iz pocinkane pločevine - premera 1120 mm - z vsem spojnim materialom, na vrtni fasadi</t>
  </si>
  <si>
    <t>Mika Cimolini, u.d.i.a., MArchBI, ZAPS PA* 1300</t>
  </si>
  <si>
    <t>Izvedba prenove  fasade in sanacija vlage na objektu Jesenkova ulica 9 v Ljubljani</t>
  </si>
  <si>
    <t>REKAPITULACIJA</t>
  </si>
  <si>
    <t>Sanacija vlage</t>
  </si>
  <si>
    <t>skupaj kleparska dela</t>
  </si>
  <si>
    <t>Kleparska dela</t>
  </si>
  <si>
    <t>Balkoni</t>
  </si>
  <si>
    <t>Skupaj</t>
  </si>
  <si>
    <t>z vsemi transporti, pomožnimi deli  in potrebnimi ukrepi za zagotavljanje varnega dela delavcev  in okolice, ki so potrebna za izvedbo del po posamezni postavki.</t>
  </si>
  <si>
    <t>Jesenkova ulica 9, Ljubljana</t>
  </si>
  <si>
    <t>Postavitev fasadnih odrov za delo na objektu ter pospravljanje odrov po končanih delih. Izdelava in demontaža cevnega fasadnega odra višine do 15 m. V ceni morajo biti zajeti dostopi na posamezne etaže, začasno sidranje v fasado, zaščita zunanje strani odra  z juto in amortizacija odra za vso dobo gradnje, postavitev prašne zaščite fasadnih odrov, vključno z zaščito okenskih in drugih odprtin.</t>
  </si>
  <si>
    <t>Fasadni odri cestna stran</t>
  </si>
  <si>
    <t>Fasadni odri vrtna stran</t>
  </si>
  <si>
    <t>Popust</t>
  </si>
  <si>
    <t>ZNESEK Z DDV</t>
  </si>
  <si>
    <r>
      <t xml:space="preserve">Nanašanje 2x osnovnega sloja ometa, armiranje z plastificirano stekleno mrežico, skupna debelina 4-6mm. Nanašanje vmesnega in zaključnega sloja slikonskega ometa granulacije 1,5mm in barvanje z barvo po izboru naročnika kot npr Weber zgodovinski ton L007 -  do III. lestvice (jakost barve) kompletno z vogalniki in drugim potrebnim materialom. Cokel se izvede z enakim materialom, samo v drugem barvnem tonu, npr Weber zgodovinski ton L013 </t>
    </r>
    <r>
      <rPr>
        <b/>
        <sz val="11"/>
        <rFont val="Arial"/>
        <family val="2"/>
      </rPr>
      <t>(obnova fasad je dopustna v originalni barvi oz. skladno z določili ZVKDS).</t>
    </r>
    <r>
      <rPr>
        <sz val="11"/>
        <rFont val="Arial"/>
        <family val="2"/>
      </rPr>
      <t xml:space="preserve"> * v površini fasade so upoštevane špalete tako, da površine okenskih odprtin niso odštete.</t>
    </r>
  </si>
  <si>
    <r>
      <t>Nanašanje 2x osnovnega sloja ometa, armiranje z plastificirano stekleno mrežico, skupna debelina 4-6mm. Nanašanje vmesnega in zaključnega sloja slikonskega ometa granulacije 1,5mm in barvanje z barvo po izboru naročnika kot npr Weber zgodovinski ton L007 -  do III. lestvice (jakost barve) kompletno z vogalniki in drugim potrebnim materialom. Štete so tudi okenske špalete. Cokel se izvede z enakim materialom, samo v drugem barvnem tonu, npr Weber zgodovinski ton L013, (</t>
    </r>
    <r>
      <rPr>
        <b/>
        <sz val="11"/>
        <rFont val="Arial"/>
        <family val="2"/>
      </rPr>
      <t>obnova fasad je dopustna v originalni barvi oz. skladno z določili ZVKDS).</t>
    </r>
  </si>
  <si>
    <r>
      <t>Nanašanje 2x osnovnega sloja ometa, armiranje z plastificirano stekleno mrežico, skupna debelina 4-6mm na spodnjo stran balkonskih plošč. Nanašanje vmesnega in zaključnega sloja slikonskega ometa granulacije 1,5mm in barvanje z barvo po izboru naročnika kot npr Weber zgodovinski ton L007 - (</t>
    </r>
    <r>
      <rPr>
        <b/>
        <sz val="11"/>
        <rFont val="Arial"/>
        <family val="2"/>
      </rPr>
      <t>obnova fasad je dopustna v originalni barvi oz. skladno z določili ZVKDS).</t>
    </r>
  </si>
  <si>
    <t>opcija: Dobava, prevoz in vzidava okenskih polic dimenzije cca 120*30*3 cm izdelane iz kamna: pohorski tonalit - granit sive barve, klasična obdelava, odkapnik spodaj in zgoraj, posnet rob 3mm. Vgradnja z izvedbo tesnjenja med oknom, okensko špaleto in okensko polico s Kemaband trakom.</t>
  </si>
  <si>
    <t>POPIS DEL ZA PRENOVO FASADE - CESTNA STRAN</t>
  </si>
  <si>
    <t>POPIS DEL ZA PRENOVO FASADE - VRTNA STRAN</t>
  </si>
  <si>
    <t>Opcija: izvedba zaključnega sloja  kot klasični omet (teranova), v strukturi (granulacija, razmerje polnilo:vezivo), površinski obdelavi in barvnem tonu - enak prvotnemu. Barvni ton zakljucnega sloja je kot Weber zgodovinski ton L007 . Cokel se izvede z enakim materialom, samo v drugem barvnem tonu, npr Weber zgodovinski ton L013 (obnova fasad je dopustna v originalni barvi oz. skladno z določili ZVKDS). * v površini fasade so upoštevane špalete tako, da površine okenskih odprtin niso odštete.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</si>
</sst>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#,##0.00\ [$€-1]"/>
    <numFmt numFmtId="166" formatCode="#,##0.00\ &quot;€&quot;"/>
  </numFmts>
  <fonts count="39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10"/>
      <name val="Arial"/>
      <family val="2"/>
    </font>
    <font>
      <sz val="11"/>
      <color indexed="8"/>
      <name val="Calibri"/>
      <family val="2"/>
      <charset val="238"/>
    </font>
    <font>
      <b/>
      <i/>
      <sz val="11"/>
      <name val="Arial"/>
      <family val="2"/>
      <charset val="238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10"/>
      <name val="Arial"/>
    </font>
    <font>
      <sz val="10"/>
      <name val="Trebuchet MS"/>
      <family val="2"/>
      <charset val="238"/>
    </font>
    <font>
      <sz val="10"/>
      <name val="Helvetica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6" applyNumberFormat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24" fillId="18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1" fillId="0" borderId="7" applyNumberFormat="0" applyFill="0" applyAlignment="0" applyProtection="0"/>
    <xf numFmtId="0" fontId="12" fillId="23" borderId="2" applyNumberFormat="0" applyAlignment="0" applyProtection="0"/>
    <xf numFmtId="0" fontId="13" fillId="16" borderId="1" applyNumberFormat="0" applyAlignment="0" applyProtection="0"/>
    <xf numFmtId="0" fontId="14" fillId="3" borderId="0" applyNumberFormat="0" applyBorder="0" applyAlignment="0" applyProtection="0"/>
    <xf numFmtId="0" fontId="15" fillId="7" borderId="1" applyNumberFormat="0" applyAlignment="0" applyProtection="0"/>
    <xf numFmtId="0" fontId="16" fillId="0" borderId="9" applyNumberFormat="0" applyFill="0" applyAlignment="0" applyProtection="0"/>
    <xf numFmtId="0" fontId="28" fillId="0" borderId="0"/>
    <xf numFmtId="3" fontId="29" fillId="0" borderId="0" applyFont="0" applyFill="0" applyBorder="0" applyAlignment="0" applyProtection="0"/>
    <xf numFmtId="0" fontId="32" fillId="0" borderId="0"/>
    <xf numFmtId="0" fontId="33" fillId="0" borderId="0"/>
  </cellStyleXfs>
  <cellXfs count="116">
    <xf numFmtId="0" fontId="0" fillId="0" borderId="0" xfId="0"/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4" fontId="20" fillId="0" borderId="0" xfId="0" applyNumberFormat="1" applyFont="1" applyAlignment="1">
      <alignment vertical="top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vertical="top" wrapText="1"/>
    </xf>
    <xf numFmtId="0" fontId="20" fillId="0" borderId="0" xfId="0" applyFont="1" applyAlignment="1">
      <alignment horizontal="left" vertical="top" wrapText="1"/>
    </xf>
    <xf numFmtId="4" fontId="20" fillId="0" borderId="0" xfId="0" applyNumberFormat="1" applyFont="1"/>
    <xf numFmtId="0" fontId="22" fillId="0" borderId="0" xfId="0" applyFont="1"/>
    <xf numFmtId="4" fontId="23" fillId="0" borderId="0" xfId="0" applyNumberFormat="1" applyFont="1" applyAlignment="1">
      <alignment vertical="top"/>
    </xf>
    <xf numFmtId="0" fontId="9" fillId="0" borderId="0" xfId="0" applyFont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quotePrefix="1" applyFont="1" applyAlignment="1">
      <alignment horizontal="left" vertical="top"/>
    </xf>
    <xf numFmtId="165" fontId="20" fillId="0" borderId="0" xfId="0" applyNumberFormat="1" applyFont="1"/>
    <xf numFmtId="165" fontId="21" fillId="0" borderId="0" xfId="0" applyNumberFormat="1" applyFont="1"/>
    <xf numFmtId="165" fontId="25" fillId="0" borderId="0" xfId="0" applyNumberFormat="1" applyFont="1" applyAlignment="1">
      <alignment horizontal="right" wrapText="1"/>
    </xf>
    <xf numFmtId="0" fontId="20" fillId="0" borderId="0" xfId="0" quotePrefix="1" applyFont="1" applyAlignment="1">
      <alignment vertical="top"/>
    </xf>
    <xf numFmtId="4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165" fontId="21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20" fillId="0" borderId="0" xfId="0" quotePrefix="1" applyFont="1" applyAlignment="1">
      <alignment vertical="top" wrapText="1"/>
    </xf>
    <xf numFmtId="4" fontId="21" fillId="0" borderId="0" xfId="0" applyNumberFormat="1" applyFont="1" applyAlignment="1">
      <alignment horizontal="right" vertical="top"/>
    </xf>
    <xf numFmtId="165" fontId="20" fillId="24" borderId="0" xfId="0" applyNumberFormat="1" applyFont="1" applyFill="1" applyAlignment="1">
      <alignment horizontal="right" vertical="top"/>
    </xf>
    <xf numFmtId="4" fontId="27" fillId="0" borderId="0" xfId="0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4" fontId="20" fillId="25" borderId="0" xfId="0" applyNumberFormat="1" applyFont="1" applyFill="1" applyAlignment="1">
      <alignment horizontal="right" vertical="top"/>
    </xf>
    <xf numFmtId="165" fontId="20" fillId="25" borderId="0" xfId="0" applyNumberFormat="1" applyFont="1" applyFill="1" applyAlignment="1">
      <alignment horizontal="right" vertical="top"/>
    </xf>
    <xf numFmtId="165" fontId="20" fillId="0" borderId="0" xfId="0" applyNumberFormat="1" applyFont="1" applyAlignment="1">
      <alignment horizontal="right" vertical="top" wrapText="1"/>
    </xf>
    <xf numFmtId="4" fontId="20" fillId="0" borderId="10" xfId="0" applyNumberFormat="1" applyFont="1" applyBorder="1" applyAlignment="1">
      <alignment horizontal="right" vertical="top"/>
    </xf>
    <xf numFmtId="165" fontId="20" fillId="0" borderId="10" xfId="0" applyNumberFormat="1" applyFont="1" applyBorder="1" applyAlignment="1">
      <alignment horizontal="right" vertical="top"/>
    </xf>
    <xf numFmtId="0" fontId="20" fillId="25" borderId="0" xfId="0" applyFont="1" applyFill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25" borderId="0" xfId="0" applyFont="1" applyFill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4" fontId="20" fillId="0" borderId="0" xfId="0" applyNumberFormat="1" applyFont="1" applyAlignment="1">
      <alignment horizontal="right" vertical="top" wrapText="1"/>
    </xf>
    <xf numFmtId="0" fontId="20" fillId="25" borderId="0" xfId="0" quotePrefix="1" applyFont="1" applyFill="1" applyAlignment="1">
      <alignment horizontal="left" vertical="top"/>
    </xf>
    <xf numFmtId="165" fontId="20" fillId="0" borderId="0" xfId="0" applyNumberFormat="1" applyFont="1" applyAlignment="1">
      <alignment vertical="top"/>
    </xf>
    <xf numFmtId="165" fontId="21" fillId="0" borderId="0" xfId="0" applyNumberFormat="1" applyFont="1" applyAlignment="1">
      <alignment vertical="top"/>
    </xf>
    <xf numFmtId="165" fontId="26" fillId="0" borderId="10" xfId="0" applyNumberFormat="1" applyFont="1" applyBorder="1" applyAlignment="1">
      <alignment horizontal="right"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/>
    </xf>
    <xf numFmtId="16" fontId="20" fillId="0" borderId="0" xfId="0" quotePrefix="1" applyNumberFormat="1" applyFont="1" applyAlignment="1">
      <alignment vertical="top"/>
    </xf>
    <xf numFmtId="164" fontId="20" fillId="0" borderId="0" xfId="0" quotePrefix="1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4" fontId="21" fillId="0" borderId="0" xfId="0" applyNumberFormat="1" applyFont="1" applyAlignment="1">
      <alignment vertical="top"/>
    </xf>
    <xf numFmtId="165" fontId="26" fillId="0" borderId="10" xfId="0" applyNumberFormat="1" applyFont="1" applyBorder="1" applyAlignment="1">
      <alignment vertical="top" wrapText="1"/>
    </xf>
    <xf numFmtId="4" fontId="20" fillId="0" borderId="0" xfId="0" applyNumberFormat="1" applyFont="1" applyAlignment="1">
      <alignment vertical="top" wrapText="1"/>
    </xf>
    <xf numFmtId="165" fontId="20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/>
    </xf>
    <xf numFmtId="165" fontId="17" fillId="0" borderId="0" xfId="0" applyNumberFormat="1" applyFont="1" applyAlignment="1">
      <alignment vertical="top"/>
    </xf>
    <xf numFmtId="165" fontId="20" fillId="0" borderId="10" xfId="0" applyNumberFormat="1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horizontal="center" vertical="top" wrapText="1"/>
    </xf>
    <xf numFmtId="4" fontId="26" fillId="0" borderId="10" xfId="0" applyNumberFormat="1" applyFont="1" applyBorder="1" applyAlignment="1">
      <alignment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20" fillId="0" borderId="10" xfId="0" applyFont="1" applyBorder="1" applyAlignment="1">
      <alignment vertical="top"/>
    </xf>
    <xf numFmtId="165" fontId="0" fillId="0" borderId="0" xfId="0" applyNumberFormat="1"/>
    <xf numFmtId="165" fontId="17" fillId="0" borderId="0" xfId="0" applyNumberFormat="1" applyFont="1"/>
    <xf numFmtId="165" fontId="26" fillId="0" borderId="0" xfId="0" applyNumberFormat="1" applyFont="1" applyAlignment="1">
      <alignment horizontal="right" wrapText="1"/>
    </xf>
    <xf numFmtId="165" fontId="18" fillId="0" borderId="0" xfId="0" applyNumberFormat="1" applyFont="1"/>
    <xf numFmtId="0" fontId="21" fillId="0" borderId="10" xfId="0" applyFont="1" applyBorder="1" applyAlignment="1">
      <alignment horizontal="left" vertical="top"/>
    </xf>
    <xf numFmtId="0" fontId="26" fillId="0" borderId="10" xfId="0" applyFont="1" applyBorder="1" applyAlignment="1">
      <alignment horizontal="left" vertical="top" wrapText="1"/>
    </xf>
    <xf numFmtId="4" fontId="26" fillId="0" borderId="10" xfId="0" applyNumberFormat="1" applyFont="1" applyBorder="1" applyAlignment="1">
      <alignment horizontal="right" vertical="top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top"/>
    </xf>
    <xf numFmtId="4" fontId="31" fillId="0" borderId="0" xfId="0" applyNumberFormat="1" applyFont="1" applyAlignment="1">
      <alignment horizontal="right" vertical="top"/>
    </xf>
    <xf numFmtId="165" fontId="31" fillId="0" borderId="0" xfId="0" applyNumberFormat="1" applyFont="1" applyAlignment="1">
      <alignment horizontal="right" vertical="top"/>
    </xf>
    <xf numFmtId="0" fontId="20" fillId="0" borderId="11" xfId="0" applyFont="1" applyBorder="1" applyAlignment="1">
      <alignment horizontal="left" vertical="top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top"/>
    </xf>
    <xf numFmtId="4" fontId="21" fillId="0" borderId="11" xfId="0" applyNumberFormat="1" applyFont="1" applyBorder="1" applyAlignment="1">
      <alignment horizontal="right" vertical="top"/>
    </xf>
    <xf numFmtId="165" fontId="21" fillId="0" borderId="11" xfId="0" applyNumberFormat="1" applyFont="1" applyBorder="1" applyAlignment="1">
      <alignment horizontal="right" vertical="top"/>
    </xf>
    <xf numFmtId="165" fontId="20" fillId="0" borderId="11" xfId="0" applyNumberFormat="1" applyFont="1" applyBorder="1" applyAlignment="1">
      <alignment horizontal="right" vertical="top"/>
    </xf>
    <xf numFmtId="166" fontId="30" fillId="0" borderId="0" xfId="45" applyNumberFormat="1" applyFont="1"/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165" fontId="20" fillId="0" borderId="12" xfId="0" applyNumberFormat="1" applyFont="1" applyBorder="1" applyAlignment="1">
      <alignment horizontal="right" vertical="top"/>
    </xf>
    <xf numFmtId="49" fontId="2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9" fontId="31" fillId="0" borderId="0" xfId="0" applyNumberFormat="1" applyFont="1" applyAlignment="1">
      <alignment horizontal="right"/>
    </xf>
    <xf numFmtId="49" fontId="21" fillId="0" borderId="0" xfId="0" applyNumberFormat="1" applyFont="1"/>
    <xf numFmtId="49" fontId="34" fillId="0" borderId="0" xfId="0" applyNumberFormat="1" applyFont="1"/>
    <xf numFmtId="0" fontId="31" fillId="0" borderId="0" xfId="0" applyFont="1"/>
    <xf numFmtId="49" fontId="20" fillId="0" borderId="0" xfId="0" applyNumberFormat="1" applyFont="1"/>
    <xf numFmtId="49" fontId="31" fillId="0" borderId="0" xfId="0" applyNumberFormat="1" applyFont="1"/>
    <xf numFmtId="0" fontId="34" fillId="0" borderId="0" xfId="42" applyFont="1"/>
    <xf numFmtId="0" fontId="20" fillId="0" borderId="0" xfId="42" applyFont="1"/>
    <xf numFmtId="49" fontId="35" fillId="0" borderId="0" xfId="0" applyNumberFormat="1" applyFont="1" applyAlignment="1">
      <alignment wrapText="1"/>
    </xf>
    <xf numFmtId="49" fontId="36" fillId="0" borderId="0" xfId="0" applyNumberFormat="1" applyFont="1"/>
    <xf numFmtId="0" fontId="36" fillId="0" borderId="0" xfId="0" applyFont="1"/>
    <xf numFmtId="0" fontId="17" fillId="0" borderId="0" xfId="0" applyFont="1"/>
    <xf numFmtId="49" fontId="37" fillId="0" borderId="0" xfId="0" applyNumberFormat="1" applyFont="1"/>
    <xf numFmtId="49" fontId="38" fillId="0" borderId="0" xfId="0" applyNumberFormat="1" applyFont="1"/>
    <xf numFmtId="0" fontId="38" fillId="0" borderId="0" xfId="0" applyFont="1"/>
    <xf numFmtId="49" fontId="2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0" xfId="0" applyFont="1"/>
    <xf numFmtId="49" fontId="38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0" fillId="0" borderId="0" xfId="0" quotePrefix="1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</cellXfs>
  <cellStyles count="46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Dobro" xfId="19" xr:uid="{00000000-0005-0000-0000-000012000000}"/>
    <cellStyle name="Izhod" xfId="20" xr:uid="{00000000-0005-0000-0000-000013000000}"/>
    <cellStyle name="Naslov" xfId="21" xr:uid="{00000000-0005-0000-0000-000014000000}"/>
    <cellStyle name="Naslov 1" xfId="22" xr:uid="{00000000-0005-0000-0000-000015000000}"/>
    <cellStyle name="Naslov 2" xfId="23" xr:uid="{00000000-0005-0000-0000-000016000000}"/>
    <cellStyle name="Naslov 3" xfId="24" xr:uid="{00000000-0005-0000-0000-000017000000}"/>
    <cellStyle name="Naslov 4" xfId="25" xr:uid="{00000000-0005-0000-0000-000018000000}"/>
    <cellStyle name="Navadno 4" xfId="44" xr:uid="{8B10C9B6-15B0-425F-9509-78F7758E6479}"/>
    <cellStyle name="Nevtralno" xfId="26" xr:uid="{00000000-0005-0000-0000-00001A000000}"/>
    <cellStyle name="Normal" xfId="0" builtinId="0"/>
    <cellStyle name="Normal 2" xfId="43" xr:uid="{6A274230-A3B8-49D8-956E-0EF55B005122}"/>
    <cellStyle name="Normal 3" xfId="42" xr:uid="{F210D087-B79D-4C84-AAE1-64DAE70B66C7}"/>
    <cellStyle name="Normal_kanal S1" xfId="45" xr:uid="{65A72C3B-9239-4680-9064-9DFF04799AA3}"/>
    <cellStyle name="Opomba" xfId="27" xr:uid="{00000000-0005-0000-0000-00001B000000}"/>
    <cellStyle name="Opozorilo" xfId="28" xr:uid="{00000000-0005-0000-0000-00001C000000}"/>
    <cellStyle name="Pojasnjevalno besedilo" xfId="29" xr:uid="{00000000-0005-0000-0000-00001D000000}"/>
    <cellStyle name="Poudarek1" xfId="30" xr:uid="{00000000-0005-0000-0000-00001E000000}"/>
    <cellStyle name="Poudarek2" xfId="31" xr:uid="{00000000-0005-0000-0000-00001F000000}"/>
    <cellStyle name="Poudarek3" xfId="32" xr:uid="{00000000-0005-0000-0000-000020000000}"/>
    <cellStyle name="Poudarek4" xfId="33" xr:uid="{00000000-0005-0000-0000-000021000000}"/>
    <cellStyle name="Poudarek5" xfId="34" xr:uid="{00000000-0005-0000-0000-000022000000}"/>
    <cellStyle name="Poudarek6" xfId="35" xr:uid="{00000000-0005-0000-0000-000023000000}"/>
    <cellStyle name="Povezana celica" xfId="36" xr:uid="{00000000-0005-0000-0000-000024000000}"/>
    <cellStyle name="Preveri celico" xfId="37" xr:uid="{00000000-0005-0000-0000-000025000000}"/>
    <cellStyle name="Računanje" xfId="38" xr:uid="{00000000-0005-0000-0000-000026000000}"/>
    <cellStyle name="Slabo" xfId="39" xr:uid="{00000000-0005-0000-0000-000027000000}"/>
    <cellStyle name="Vnos" xfId="40" xr:uid="{00000000-0005-0000-0000-000028000000}"/>
    <cellStyle name="Vsota" xfId="4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0"/>
  <sheetViews>
    <sheetView view="pageBreakPreview" zoomScaleSheetLayoutView="100" workbookViewId="0">
      <selection activeCell="G20" sqref="G20"/>
    </sheetView>
  </sheetViews>
  <sheetFormatPr defaultRowHeight="15" x14ac:dyDescent="0.25"/>
  <cols>
    <col min="2" max="2" width="60.42578125" style="103" customWidth="1"/>
    <col min="3" max="3" width="11.42578125" style="103" bestFit="1" customWidth="1"/>
    <col min="4" max="4" width="9.140625" style="103"/>
  </cols>
  <sheetData>
    <row r="2" spans="2:7" x14ac:dyDescent="0.25">
      <c r="B2" s="93" t="s">
        <v>51</v>
      </c>
      <c r="C2" s="94"/>
      <c r="D2" s="95"/>
    </row>
    <row r="3" spans="2:7" x14ac:dyDescent="0.25">
      <c r="B3" s="96"/>
      <c r="C3" s="97"/>
      <c r="D3" s="95"/>
    </row>
    <row r="4" spans="2:7" x14ac:dyDescent="0.25">
      <c r="B4" s="96" t="s">
        <v>54</v>
      </c>
      <c r="C4" s="97"/>
      <c r="D4" s="95"/>
    </row>
    <row r="5" spans="2:7" x14ac:dyDescent="0.25">
      <c r="B5" s="98" t="s">
        <v>70</v>
      </c>
      <c r="C5" s="97"/>
      <c r="D5" s="95"/>
    </row>
    <row r="6" spans="2:7" x14ac:dyDescent="0.25">
      <c r="B6" s="99" t="s">
        <v>120</v>
      </c>
      <c r="C6" s="97"/>
      <c r="D6" s="95"/>
    </row>
    <row r="7" spans="2:7" x14ac:dyDescent="0.25">
      <c r="B7" s="99" t="s">
        <v>71</v>
      </c>
      <c r="C7" s="97"/>
      <c r="D7" s="95"/>
    </row>
    <row r="8" spans="2:7" x14ac:dyDescent="0.25">
      <c r="B8" s="96"/>
      <c r="C8" s="97"/>
      <c r="D8" s="95"/>
    </row>
    <row r="9" spans="2:7" x14ac:dyDescent="0.25">
      <c r="B9" s="96" t="s">
        <v>57</v>
      </c>
      <c r="C9" s="97"/>
      <c r="D9" s="95"/>
    </row>
    <row r="10" spans="2:7" ht="36" x14ac:dyDescent="0.25">
      <c r="B10" s="100" t="s">
        <v>112</v>
      </c>
      <c r="C10" s="97"/>
      <c r="D10" s="95"/>
    </row>
    <row r="11" spans="2:7" ht="18" x14ac:dyDescent="0.25">
      <c r="B11" s="100"/>
      <c r="C11" s="97"/>
      <c r="D11" s="95"/>
    </row>
    <row r="12" spans="2:7" x14ac:dyDescent="0.25">
      <c r="B12" s="96" t="s">
        <v>55</v>
      </c>
      <c r="C12" s="97"/>
      <c r="D12" s="95"/>
    </row>
    <row r="13" spans="2:7" x14ac:dyDescent="0.25">
      <c r="B13" s="96"/>
      <c r="C13" s="97"/>
      <c r="D13" s="95"/>
    </row>
    <row r="14" spans="2:7" x14ac:dyDescent="0.25">
      <c r="B14" s="96" t="s">
        <v>113</v>
      </c>
      <c r="C14" s="97"/>
      <c r="D14" s="95"/>
    </row>
    <row r="15" spans="2:7" x14ac:dyDescent="0.25">
      <c r="B15" s="87" t="s">
        <v>122</v>
      </c>
      <c r="C15" s="85">
        <f>VALUE('fasada cesta'!H15)</f>
        <v>0</v>
      </c>
      <c r="D15" s="26"/>
      <c r="E15" s="23"/>
      <c r="F15" s="23"/>
      <c r="G15" s="21"/>
    </row>
    <row r="16" spans="2:7" x14ac:dyDescent="0.25">
      <c r="B16" s="7" t="s">
        <v>123</v>
      </c>
      <c r="C16" s="21">
        <f>VALUE('fasada vrt'!H15)</f>
        <v>0</v>
      </c>
      <c r="D16" s="26"/>
      <c r="E16" s="23"/>
      <c r="F16" s="23"/>
      <c r="G16" s="21"/>
    </row>
    <row r="17" spans="2:7" x14ac:dyDescent="0.25">
      <c r="B17" s="7" t="s">
        <v>76</v>
      </c>
      <c r="C17" s="21">
        <f>VALUE('fasada cesta'!H36)</f>
        <v>0</v>
      </c>
      <c r="D17" s="95"/>
    </row>
    <row r="18" spans="2:7" x14ac:dyDescent="0.25">
      <c r="B18" s="7" t="s">
        <v>81</v>
      </c>
      <c r="C18" s="21">
        <f>VALUE('fasada vrt'!H42)</f>
        <v>0</v>
      </c>
      <c r="D18" s="95"/>
    </row>
    <row r="19" spans="2:7" x14ac:dyDescent="0.25">
      <c r="B19" s="7" t="s">
        <v>114</v>
      </c>
      <c r="C19" s="21">
        <f>VALUE('fasada vrt'!H58)</f>
        <v>0</v>
      </c>
      <c r="D19" s="26"/>
      <c r="E19" s="23"/>
      <c r="F19" s="23"/>
      <c r="G19" s="21"/>
    </row>
    <row r="20" spans="2:7" x14ac:dyDescent="0.25">
      <c r="B20" s="7" t="s">
        <v>116</v>
      </c>
      <c r="C20" s="21">
        <f>VALUE('fasada vrt'!H67)</f>
        <v>0</v>
      </c>
      <c r="D20" s="95"/>
    </row>
    <row r="21" spans="2:7" ht="15.75" thickBot="1" x14ac:dyDescent="0.3">
      <c r="B21" s="88" t="s">
        <v>117</v>
      </c>
      <c r="C21" s="89">
        <f>VALUE(balkoni!H27)</f>
        <v>0</v>
      </c>
      <c r="D21" s="95"/>
    </row>
    <row r="22" spans="2:7" x14ac:dyDescent="0.25">
      <c r="B22" s="90" t="s">
        <v>118</v>
      </c>
      <c r="C22" s="23">
        <f>SUM(C15:C21)</f>
        <v>0</v>
      </c>
      <c r="D22" s="95"/>
    </row>
    <row r="23" spans="2:7" x14ac:dyDescent="0.25">
      <c r="B23" s="92" t="s">
        <v>124</v>
      </c>
      <c r="C23" s="79">
        <v>-1000</v>
      </c>
      <c r="D23" s="95"/>
    </row>
    <row r="24" spans="2:7" x14ac:dyDescent="0.25">
      <c r="B24" s="92" t="s">
        <v>125</v>
      </c>
      <c r="C24" s="23">
        <f>(C22+C23)*1.22</f>
        <v>-1220</v>
      </c>
      <c r="D24" s="95"/>
    </row>
    <row r="25" spans="2:7" x14ac:dyDescent="0.25">
      <c r="B25" s="91"/>
      <c r="C25" s="23"/>
      <c r="D25" s="95"/>
    </row>
    <row r="26" spans="2:7" x14ac:dyDescent="0.25">
      <c r="B26" s="96" t="s">
        <v>56</v>
      </c>
      <c r="C26" s="97"/>
      <c r="D26" s="95"/>
    </row>
    <row r="27" spans="2:7" x14ac:dyDescent="0.25">
      <c r="B27" s="96" t="s">
        <v>72</v>
      </c>
      <c r="C27" s="97"/>
      <c r="D27" s="95"/>
    </row>
    <row r="28" spans="2:7" x14ac:dyDescent="0.25">
      <c r="B28" s="96" t="s">
        <v>111</v>
      </c>
      <c r="C28" s="97"/>
      <c r="D28" s="95"/>
    </row>
    <row r="29" spans="2:7" x14ac:dyDescent="0.25">
      <c r="B29" s="96" t="s">
        <v>58</v>
      </c>
      <c r="C29" s="101"/>
      <c r="D29" s="102"/>
    </row>
    <row r="30" spans="2:7" x14ac:dyDescent="0.25">
      <c r="C30" s="97"/>
      <c r="D30" s="95"/>
    </row>
    <row r="31" spans="2:7" x14ac:dyDescent="0.25">
      <c r="B31" s="96"/>
      <c r="C31" s="97"/>
      <c r="D31" s="95"/>
    </row>
    <row r="32" spans="2:7" x14ac:dyDescent="0.25">
      <c r="B32" s="104" t="s">
        <v>52</v>
      </c>
      <c r="C32" s="105"/>
      <c r="D32" s="106"/>
    </row>
    <row r="33" spans="2:4" x14ac:dyDescent="0.25">
      <c r="B33" s="105" t="s">
        <v>73</v>
      </c>
      <c r="C33" s="105"/>
      <c r="D33" s="106"/>
    </row>
    <row r="34" spans="2:4" ht="29.25" customHeight="1" x14ac:dyDescent="0.25">
      <c r="B34" s="110" t="s">
        <v>62</v>
      </c>
      <c r="C34" s="111"/>
      <c r="D34" s="111"/>
    </row>
    <row r="35" spans="2:4" x14ac:dyDescent="0.25">
      <c r="B35" s="105" t="s">
        <v>53</v>
      </c>
      <c r="C35" s="105"/>
      <c r="D35" s="106"/>
    </row>
    <row r="36" spans="2:4" ht="32.25" customHeight="1" x14ac:dyDescent="0.25">
      <c r="B36" s="110" t="s">
        <v>119</v>
      </c>
      <c r="C36" s="111"/>
      <c r="D36" s="111"/>
    </row>
    <row r="37" spans="2:4" ht="28.5" customHeight="1" x14ac:dyDescent="0.25">
      <c r="B37" s="110" t="s">
        <v>63</v>
      </c>
      <c r="C37" s="111"/>
      <c r="D37" s="111"/>
    </row>
    <row r="38" spans="2:4" ht="53.25" customHeight="1" x14ac:dyDescent="0.25">
      <c r="B38" s="110" t="s">
        <v>64</v>
      </c>
      <c r="C38" s="111"/>
      <c r="D38" s="111"/>
    </row>
    <row r="39" spans="2:4" x14ac:dyDescent="0.25">
      <c r="B39" s="107"/>
      <c r="C39" s="108"/>
      <c r="D39" s="95"/>
    </row>
    <row r="40" spans="2:4" x14ac:dyDescent="0.25">
      <c r="B40" s="109"/>
    </row>
  </sheetData>
  <mergeCells count="4">
    <mergeCell ref="B34:D34"/>
    <mergeCell ref="B36:D36"/>
    <mergeCell ref="B37:D37"/>
    <mergeCell ref="B38:D3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A1:N86"/>
  <sheetViews>
    <sheetView view="pageBreakPreview" workbookViewId="0">
      <selection activeCell="B2" sqref="B2:F2"/>
    </sheetView>
  </sheetViews>
  <sheetFormatPr defaultColWidth="9.140625" defaultRowHeight="14.25" x14ac:dyDescent="0.2"/>
  <cols>
    <col min="1" max="1" width="3.28515625" style="14" bestFit="1" customWidth="1"/>
    <col min="2" max="2" width="41.85546875" style="14" customWidth="1"/>
    <col min="3" max="3" width="4.42578125" style="38" customWidth="1"/>
    <col min="4" max="4" width="9.140625" style="24" customWidth="1"/>
    <col min="5" max="5" width="12.28515625" style="21" hidden="1" customWidth="1"/>
    <col min="6" max="6" width="15" style="21" hidden="1" customWidth="1"/>
    <col min="7" max="7" width="13" style="27" customWidth="1"/>
    <col min="8" max="8" width="11.85546875" style="27" bestFit="1" customWidth="1"/>
    <col min="9" max="9" width="13.28515625" style="16" customWidth="1"/>
    <col min="10" max="10" width="11.85546875" style="16" bestFit="1" customWidth="1"/>
    <col min="11" max="11" width="14.28515625" style="16" bestFit="1" customWidth="1"/>
    <col min="12" max="12" width="11.85546875" style="16" bestFit="1" customWidth="1"/>
    <col min="13" max="13" width="16.42578125" style="16" bestFit="1" customWidth="1"/>
    <col min="14" max="14" width="11.85546875" style="16" bestFit="1" customWidth="1"/>
    <col min="15" max="16384" width="9.140625" style="4"/>
  </cols>
  <sheetData>
    <row r="1" spans="1:14" x14ac:dyDescent="0.2">
      <c r="B1" s="2"/>
      <c r="C1" s="1"/>
      <c r="D1" s="3"/>
      <c r="E1" s="46"/>
      <c r="F1" s="46"/>
      <c r="G1" s="21"/>
      <c r="H1" s="21"/>
    </row>
    <row r="2" spans="1:14" ht="62.25" customHeight="1" x14ac:dyDescent="0.2">
      <c r="B2" s="112" t="s">
        <v>0</v>
      </c>
      <c r="C2" s="112"/>
      <c r="D2" s="112"/>
      <c r="E2" s="112"/>
      <c r="F2" s="112"/>
      <c r="G2" s="21"/>
      <c r="H2" s="21"/>
    </row>
    <row r="3" spans="1:14" ht="15" x14ac:dyDescent="0.2">
      <c r="B3" s="22"/>
      <c r="C3" s="22"/>
      <c r="D3" s="22"/>
      <c r="E3" s="47"/>
      <c r="F3" s="47"/>
      <c r="G3" s="21"/>
      <c r="H3" s="21"/>
    </row>
    <row r="4" spans="1:14" x14ac:dyDescent="0.2">
      <c r="B4" s="1" t="s">
        <v>1</v>
      </c>
      <c r="C4" s="1"/>
      <c r="D4" s="1"/>
      <c r="E4" s="46"/>
      <c r="F4" s="46"/>
      <c r="G4" s="21"/>
      <c r="H4" s="21"/>
    </row>
    <row r="5" spans="1:14" ht="81.75" customHeight="1" x14ac:dyDescent="0.2">
      <c r="B5" s="113" t="s">
        <v>18</v>
      </c>
      <c r="C5" s="112"/>
      <c r="D5" s="112"/>
      <c r="E5" s="112"/>
      <c r="F5" s="112"/>
      <c r="G5" s="21"/>
      <c r="H5" s="21"/>
    </row>
    <row r="6" spans="1:14" x14ac:dyDescent="0.2">
      <c r="G6" s="21"/>
      <c r="H6" s="21"/>
    </row>
    <row r="7" spans="1:14" ht="15" x14ac:dyDescent="0.25">
      <c r="A7" s="13"/>
      <c r="B7" s="114" t="s">
        <v>130</v>
      </c>
      <c r="C7" s="115"/>
      <c r="D7" s="115"/>
      <c r="E7" s="115"/>
      <c r="F7" s="115"/>
      <c r="G7" s="115"/>
      <c r="H7" s="115"/>
      <c r="I7" s="17"/>
      <c r="K7" s="17"/>
      <c r="M7" s="17"/>
    </row>
    <row r="8" spans="1:14" ht="28.5" x14ac:dyDescent="0.2">
      <c r="A8" s="73"/>
      <c r="B8" s="74" t="s">
        <v>2</v>
      </c>
      <c r="C8" s="64" t="s">
        <v>3</v>
      </c>
      <c r="D8" s="75" t="s">
        <v>4</v>
      </c>
      <c r="E8" s="48" t="s">
        <v>48</v>
      </c>
      <c r="F8" s="48" t="s">
        <v>47</v>
      </c>
      <c r="G8" s="48" t="s">
        <v>48</v>
      </c>
      <c r="H8" s="48" t="s">
        <v>47</v>
      </c>
      <c r="I8" s="18"/>
      <c r="J8" s="18"/>
      <c r="K8" s="18"/>
      <c r="L8" s="18"/>
      <c r="M8" s="18"/>
      <c r="N8" s="18"/>
    </row>
    <row r="9" spans="1:14" x14ac:dyDescent="0.2">
      <c r="B9" s="7" t="s">
        <v>20</v>
      </c>
      <c r="D9" s="20"/>
      <c r="G9" s="21"/>
      <c r="H9" s="21"/>
    </row>
    <row r="10" spans="1:14" x14ac:dyDescent="0.2">
      <c r="B10" s="7"/>
      <c r="D10" s="20"/>
      <c r="G10" s="21"/>
      <c r="H10" s="21"/>
    </row>
    <row r="11" spans="1:14" ht="199.5" x14ac:dyDescent="0.2">
      <c r="A11" s="14">
        <v>1</v>
      </c>
      <c r="B11" s="7" t="s">
        <v>92</v>
      </c>
      <c r="C11" s="38" t="s">
        <v>5</v>
      </c>
      <c r="D11" s="20">
        <f>D12+D13</f>
        <v>245.875</v>
      </c>
      <c r="E11" s="21">
        <v>0</v>
      </c>
      <c r="F11" s="21">
        <f>PRODUCT(D11:E11)</f>
        <v>0</v>
      </c>
      <c r="G11" s="21">
        <v>0</v>
      </c>
      <c r="H11" s="21">
        <f>G11*D11</f>
        <v>0</v>
      </c>
    </row>
    <row r="12" spans="1:14" x14ac:dyDescent="0.2">
      <c r="B12" s="7" t="s">
        <v>74</v>
      </c>
      <c r="D12" s="20">
        <f>(2.8+1.25+10)*17.5</f>
        <v>245.875</v>
      </c>
      <c r="G12" s="21"/>
      <c r="H12" s="21"/>
    </row>
    <row r="13" spans="1:14" x14ac:dyDescent="0.2">
      <c r="B13" s="7"/>
      <c r="D13" s="20"/>
      <c r="G13" s="21"/>
      <c r="H13" s="21"/>
    </row>
    <row r="14" spans="1:14" x14ac:dyDescent="0.2">
      <c r="B14" s="7"/>
      <c r="D14" s="20"/>
      <c r="G14" s="21"/>
      <c r="H14" s="21"/>
    </row>
    <row r="15" spans="1:14" ht="15" x14ac:dyDescent="0.2">
      <c r="A15" s="80"/>
      <c r="B15" s="81" t="s">
        <v>7</v>
      </c>
      <c r="C15" s="82"/>
      <c r="D15" s="83"/>
      <c r="E15" s="84"/>
      <c r="F15" s="84">
        <f>SUM(F11:F14)</f>
        <v>0</v>
      </c>
      <c r="G15" s="85"/>
      <c r="H15" s="84">
        <f>SUM(H11:H14)</f>
        <v>0</v>
      </c>
    </row>
    <row r="16" spans="1:14" x14ac:dyDescent="0.2">
      <c r="G16" s="21"/>
      <c r="H16" s="21"/>
    </row>
    <row r="17" spans="1:14" ht="15" x14ac:dyDescent="0.25">
      <c r="B17" s="12"/>
      <c r="C17" s="39"/>
      <c r="D17" s="26"/>
      <c r="E17" s="23"/>
      <c r="F17" s="23"/>
      <c r="G17" s="21"/>
      <c r="H17" s="23"/>
      <c r="J17" s="17"/>
      <c r="L17" s="17"/>
      <c r="N17" s="17"/>
    </row>
    <row r="18" spans="1:14" ht="15" x14ac:dyDescent="0.25">
      <c r="B18" s="12" t="s">
        <v>76</v>
      </c>
      <c r="C18" s="39"/>
      <c r="D18" s="26"/>
      <c r="E18" s="23"/>
      <c r="F18" s="23"/>
      <c r="G18" s="21"/>
      <c r="H18" s="23"/>
      <c r="J18" s="17"/>
      <c r="L18" s="17"/>
      <c r="N18" s="17"/>
    </row>
    <row r="19" spans="1:14" ht="142.5" x14ac:dyDescent="0.25">
      <c r="A19" s="14">
        <v>2</v>
      </c>
      <c r="B19" s="7" t="s">
        <v>78</v>
      </c>
      <c r="C19" s="38" t="s">
        <v>6</v>
      </c>
      <c r="D19" s="20">
        <f>(2.8+1.25+10)*17.5+(2.8+1.25+10)*1</f>
        <v>259.92500000000001</v>
      </c>
      <c r="E19" s="21">
        <v>0</v>
      </c>
      <c r="F19" s="21">
        <f>PRODUCT(D19:E19)</f>
        <v>0</v>
      </c>
      <c r="G19" s="21">
        <v>0</v>
      </c>
      <c r="H19" s="21">
        <f>G19*D19</f>
        <v>0</v>
      </c>
      <c r="J19" s="17"/>
      <c r="L19" s="17"/>
      <c r="N19" s="17"/>
    </row>
    <row r="20" spans="1:14" ht="15" x14ac:dyDescent="0.25">
      <c r="B20" s="12"/>
      <c r="C20" s="39"/>
      <c r="D20" s="26"/>
      <c r="E20" s="23"/>
      <c r="F20" s="23"/>
      <c r="G20" s="21"/>
      <c r="H20" s="23"/>
      <c r="J20" s="17"/>
      <c r="L20" s="17"/>
      <c r="N20" s="17"/>
    </row>
    <row r="21" spans="1:14" ht="28.5" x14ac:dyDescent="0.25">
      <c r="A21" s="14">
        <v>3</v>
      </c>
      <c r="B21" s="7" t="s">
        <v>83</v>
      </c>
      <c r="C21" s="38" t="s">
        <v>17</v>
      </c>
      <c r="D21" s="20">
        <v>9</v>
      </c>
      <c r="E21" s="21">
        <v>0</v>
      </c>
      <c r="F21" s="21">
        <f>PRODUCT(D21:E21)</f>
        <v>0</v>
      </c>
      <c r="G21" s="21">
        <v>0</v>
      </c>
      <c r="H21" s="21">
        <f>G21*D21</f>
        <v>0</v>
      </c>
      <c r="J21" s="17"/>
      <c r="L21" s="17"/>
      <c r="N21" s="17"/>
    </row>
    <row r="22" spans="1:14" ht="15" x14ac:dyDescent="0.25">
      <c r="B22" s="7"/>
      <c r="D22" s="20"/>
      <c r="G22" s="21"/>
      <c r="H22" s="21"/>
      <c r="J22" s="17"/>
      <c r="L22" s="17"/>
      <c r="N22" s="17"/>
    </row>
    <row r="23" spans="1:14" ht="57" x14ac:dyDescent="0.25">
      <c r="A23" s="14">
        <v>4</v>
      </c>
      <c r="B23" s="7" t="s">
        <v>79</v>
      </c>
      <c r="C23" s="38" t="s">
        <v>6</v>
      </c>
      <c r="D23" s="20">
        <f>D19*0.15</f>
        <v>38.988750000000003</v>
      </c>
      <c r="E23" s="21">
        <v>0</v>
      </c>
      <c r="F23" s="21">
        <f>PRODUCT(D23:E23)</f>
        <v>0</v>
      </c>
      <c r="G23" s="21">
        <v>0</v>
      </c>
      <c r="H23" s="21">
        <f>G23*D23</f>
        <v>0</v>
      </c>
      <c r="J23" s="17"/>
      <c r="L23" s="17"/>
      <c r="N23" s="17"/>
    </row>
    <row r="24" spans="1:14" ht="15" x14ac:dyDescent="0.25">
      <c r="B24" s="7"/>
      <c r="D24" s="20"/>
      <c r="G24" s="21"/>
      <c r="H24" s="21"/>
      <c r="J24" s="17"/>
      <c r="L24" s="17"/>
      <c r="N24" s="17"/>
    </row>
    <row r="25" spans="1:14" ht="28.5" x14ac:dyDescent="0.25">
      <c r="A25" s="14">
        <v>5</v>
      </c>
      <c r="B25" s="7" t="s">
        <v>93</v>
      </c>
      <c r="C25" s="38" t="s">
        <v>6</v>
      </c>
      <c r="D25" s="20">
        <f>(2.8+1.25+10)*17.5+(2.8+1.25+10)*1</f>
        <v>259.92500000000001</v>
      </c>
      <c r="E25" s="21">
        <v>0</v>
      </c>
      <c r="F25" s="21">
        <f>PRODUCT(D25:E25)</f>
        <v>0</v>
      </c>
      <c r="G25" s="21">
        <v>0</v>
      </c>
      <c r="H25" s="21">
        <f>G25*D25</f>
        <v>0</v>
      </c>
      <c r="J25" s="17"/>
      <c r="L25" s="17"/>
      <c r="N25" s="17"/>
    </row>
    <row r="26" spans="1:14" ht="15" x14ac:dyDescent="0.25">
      <c r="B26" s="7"/>
      <c r="D26" s="20"/>
      <c r="G26" s="21"/>
      <c r="H26" s="21"/>
      <c r="J26" s="17"/>
      <c r="L26" s="17"/>
      <c r="N26" s="17"/>
    </row>
    <row r="27" spans="1:14" ht="15" x14ac:dyDescent="0.25">
      <c r="B27" s="7"/>
      <c r="D27" s="20"/>
      <c r="G27" s="21"/>
      <c r="H27" s="21"/>
      <c r="J27" s="17"/>
      <c r="L27" s="17"/>
      <c r="N27" s="17"/>
    </row>
    <row r="28" spans="1:14" ht="230.25" x14ac:dyDescent="0.25">
      <c r="A28" s="14">
        <v>7</v>
      </c>
      <c r="B28" s="7" t="s">
        <v>126</v>
      </c>
      <c r="C28" s="38" t="s">
        <v>6</v>
      </c>
      <c r="D28" s="20">
        <f>(2.8+1.25+10)*17.5+(2.8+1.25+10)*1</f>
        <v>259.92500000000001</v>
      </c>
      <c r="E28" s="21">
        <v>0</v>
      </c>
      <c r="F28" s="21">
        <f>PRODUCT(D28:E28)</f>
        <v>0</v>
      </c>
      <c r="G28" s="21">
        <v>0</v>
      </c>
      <c r="H28" s="21">
        <f>G28*D28</f>
        <v>0</v>
      </c>
      <c r="J28" s="17"/>
      <c r="L28" s="17"/>
      <c r="N28" s="17"/>
    </row>
    <row r="29" spans="1:14" ht="15" x14ac:dyDescent="0.25">
      <c r="B29" s="7"/>
      <c r="D29" s="20"/>
      <c r="G29" s="21"/>
      <c r="H29" s="21"/>
      <c r="J29" s="17"/>
      <c r="L29" s="17"/>
      <c r="N29" s="17"/>
    </row>
    <row r="30" spans="1:14" ht="196.5" customHeight="1" x14ac:dyDescent="0.25">
      <c r="A30" s="14">
        <v>8</v>
      </c>
      <c r="B30" s="35" t="s">
        <v>132</v>
      </c>
      <c r="C30" s="38" t="s">
        <v>6</v>
      </c>
      <c r="D30" s="20">
        <v>259.92500000000001</v>
      </c>
      <c r="E30" s="21">
        <v>0</v>
      </c>
      <c r="F30" s="21">
        <f>PRODUCT(D30:E30)</f>
        <v>0</v>
      </c>
      <c r="G30" s="21">
        <v>0</v>
      </c>
      <c r="H30" s="21">
        <f>G30*D30</f>
        <v>0</v>
      </c>
      <c r="J30" s="17"/>
      <c r="L30" s="17"/>
      <c r="N30" s="17"/>
    </row>
    <row r="31" spans="1:14" ht="15" x14ac:dyDescent="0.25">
      <c r="B31" s="7"/>
      <c r="D31" s="20"/>
      <c r="G31" s="21"/>
      <c r="H31" s="21"/>
      <c r="J31" s="17"/>
      <c r="L31" s="17"/>
      <c r="N31" s="17"/>
    </row>
    <row r="32" spans="1:14" ht="28.5" x14ac:dyDescent="0.25">
      <c r="A32" s="14">
        <v>9</v>
      </c>
      <c r="B32" s="7" t="s">
        <v>59</v>
      </c>
      <c r="C32" s="38" t="s">
        <v>17</v>
      </c>
      <c r="D32" s="20">
        <f>20*3</f>
        <v>60</v>
      </c>
      <c r="E32" s="21">
        <v>0</v>
      </c>
      <c r="F32" s="21">
        <f>PRODUCT(D32:E32)</f>
        <v>0</v>
      </c>
      <c r="G32" s="21">
        <v>0</v>
      </c>
      <c r="H32" s="21">
        <f>G32*D32</f>
        <v>0</v>
      </c>
      <c r="J32" s="17"/>
    </row>
    <row r="33" spans="1:10" ht="15" x14ac:dyDescent="0.25">
      <c r="B33" s="7"/>
      <c r="D33" s="20"/>
      <c r="G33" s="21"/>
      <c r="H33" s="21"/>
      <c r="J33" s="17"/>
    </row>
    <row r="34" spans="1:10" ht="99.75" x14ac:dyDescent="0.25">
      <c r="A34" s="14">
        <v>10</v>
      </c>
      <c r="B34" s="7" t="s">
        <v>69</v>
      </c>
      <c r="C34" s="38" t="s">
        <v>17</v>
      </c>
      <c r="D34" s="20">
        <v>9</v>
      </c>
      <c r="E34" s="21">
        <v>0</v>
      </c>
      <c r="F34" s="21">
        <f>PRODUCT(D34:E34)</f>
        <v>0</v>
      </c>
      <c r="G34" s="21">
        <v>0</v>
      </c>
      <c r="H34" s="21">
        <f>G34*D34</f>
        <v>0</v>
      </c>
      <c r="J34" s="17"/>
    </row>
    <row r="35" spans="1:10" ht="15" x14ac:dyDescent="0.25">
      <c r="B35" s="7"/>
      <c r="D35" s="20"/>
      <c r="G35" s="21"/>
      <c r="H35" s="21"/>
      <c r="J35" s="17"/>
    </row>
    <row r="36" spans="1:10" ht="15" x14ac:dyDescent="0.25">
      <c r="A36" s="80"/>
      <c r="B36" s="81" t="s">
        <v>101</v>
      </c>
      <c r="C36" s="82"/>
      <c r="D36" s="83"/>
      <c r="E36" s="84"/>
      <c r="F36" s="84">
        <f>SUM(F32:F35)</f>
        <v>0</v>
      </c>
      <c r="G36" s="85"/>
      <c r="H36" s="84">
        <f>SUM(H19:H35)</f>
        <v>0</v>
      </c>
      <c r="J36" s="17"/>
    </row>
    <row r="37" spans="1:10" ht="15" x14ac:dyDescent="0.25">
      <c r="B37" s="7"/>
      <c r="D37" s="20"/>
      <c r="G37" s="21"/>
      <c r="H37" s="21"/>
      <c r="J37" s="17"/>
    </row>
    <row r="38" spans="1:10" ht="15" x14ac:dyDescent="0.25">
      <c r="B38" s="7"/>
      <c r="D38" s="20"/>
      <c r="G38" s="21"/>
      <c r="H38" s="21"/>
      <c r="J38" s="17"/>
    </row>
    <row r="39" spans="1:10" ht="15" x14ac:dyDescent="0.2">
      <c r="B39" s="12"/>
      <c r="D39" s="20"/>
      <c r="G39" s="21"/>
      <c r="H39" s="21"/>
    </row>
    <row r="40" spans="1:10" x14ac:dyDescent="0.2">
      <c r="B40" s="7"/>
      <c r="D40" s="20"/>
      <c r="G40" s="21"/>
      <c r="H40" s="21"/>
    </row>
    <row r="41" spans="1:10" x14ac:dyDescent="0.2">
      <c r="B41" s="7"/>
      <c r="D41" s="20"/>
      <c r="G41" s="21"/>
      <c r="H41" s="21"/>
    </row>
    <row r="42" spans="1:10" ht="15" x14ac:dyDescent="0.2">
      <c r="B42" s="12"/>
      <c r="C42" s="39"/>
      <c r="D42" s="26"/>
      <c r="E42" s="23"/>
      <c r="F42" s="23"/>
      <c r="G42" s="21"/>
      <c r="H42" s="23"/>
    </row>
    <row r="43" spans="1:10" x14ac:dyDescent="0.2">
      <c r="B43" s="36"/>
      <c r="C43" s="40"/>
      <c r="D43" s="28"/>
      <c r="E43" s="29"/>
      <c r="F43" s="29"/>
      <c r="G43" s="29"/>
      <c r="H43" s="29"/>
    </row>
    <row r="44" spans="1:10" x14ac:dyDescent="0.2">
      <c r="B44" s="7"/>
      <c r="D44" s="20"/>
      <c r="G44" s="21"/>
      <c r="H44" s="21"/>
    </row>
    <row r="45" spans="1:10" x14ac:dyDescent="0.2">
      <c r="B45" s="7"/>
      <c r="D45" s="20"/>
      <c r="G45" s="21"/>
      <c r="H45" s="21"/>
    </row>
    <row r="46" spans="1:10" x14ac:dyDescent="0.2">
      <c r="B46" s="7"/>
      <c r="D46" s="20"/>
      <c r="G46" s="21"/>
      <c r="H46" s="21"/>
    </row>
    <row r="47" spans="1:10" x14ac:dyDescent="0.2">
      <c r="B47" s="7"/>
      <c r="D47" s="20"/>
      <c r="G47" s="21"/>
      <c r="H47" s="21"/>
    </row>
    <row r="48" spans="1:10" x14ac:dyDescent="0.2">
      <c r="B48" s="7"/>
      <c r="D48" s="20"/>
      <c r="G48" s="21"/>
      <c r="H48" s="21"/>
    </row>
    <row r="49" spans="1:8" x14ac:dyDescent="0.2">
      <c r="B49" s="35"/>
      <c r="D49" s="20"/>
      <c r="G49" s="21"/>
      <c r="H49" s="21"/>
    </row>
    <row r="50" spans="1:8" x14ac:dyDescent="0.2">
      <c r="B50" s="7"/>
      <c r="D50" s="20"/>
      <c r="G50" s="21"/>
      <c r="H50" s="21"/>
    </row>
    <row r="51" spans="1:8" x14ac:dyDescent="0.2">
      <c r="B51" s="7"/>
      <c r="D51" s="20"/>
      <c r="G51" s="21"/>
      <c r="H51" s="21"/>
    </row>
    <row r="52" spans="1:8" x14ac:dyDescent="0.2">
      <c r="B52" s="7"/>
      <c r="D52" s="20"/>
      <c r="G52" s="21"/>
      <c r="H52" s="21"/>
    </row>
    <row r="53" spans="1:8" x14ac:dyDescent="0.2">
      <c r="B53" s="7"/>
      <c r="D53" s="20"/>
      <c r="G53" s="21"/>
      <c r="H53" s="21"/>
    </row>
    <row r="54" spans="1:8" x14ac:dyDescent="0.2">
      <c r="B54" s="7"/>
      <c r="D54" s="20"/>
      <c r="G54" s="21"/>
      <c r="H54" s="21"/>
    </row>
    <row r="55" spans="1:8" x14ac:dyDescent="0.2">
      <c r="B55" s="36"/>
      <c r="C55" s="40"/>
      <c r="D55" s="28"/>
      <c r="E55" s="29"/>
      <c r="F55" s="29"/>
      <c r="G55" s="29"/>
      <c r="H55" s="29"/>
    </row>
    <row r="56" spans="1:8" x14ac:dyDescent="0.2">
      <c r="B56" s="7"/>
      <c r="D56" s="20"/>
      <c r="G56" s="21"/>
      <c r="H56" s="21"/>
    </row>
    <row r="57" spans="1:8" x14ac:dyDescent="0.2">
      <c r="B57" s="35"/>
      <c r="D57" s="20"/>
      <c r="G57" s="21"/>
      <c r="H57" s="21"/>
    </row>
    <row r="58" spans="1:8" x14ac:dyDescent="0.2">
      <c r="B58" s="7"/>
      <c r="D58" s="20"/>
      <c r="G58" s="21"/>
      <c r="H58" s="21"/>
    </row>
    <row r="59" spans="1:8" ht="15" x14ac:dyDescent="0.2">
      <c r="B59" s="81"/>
      <c r="C59" s="82"/>
      <c r="D59" s="83"/>
      <c r="E59" s="84"/>
      <c r="F59" s="84"/>
      <c r="G59" s="85"/>
      <c r="H59" s="84"/>
    </row>
    <row r="60" spans="1:8" ht="15" x14ac:dyDescent="0.2">
      <c r="B60" s="12"/>
      <c r="C60" s="39"/>
      <c r="D60" s="26"/>
      <c r="E60" s="23"/>
      <c r="F60" s="23"/>
      <c r="G60" s="21"/>
      <c r="H60" s="23"/>
    </row>
    <row r="61" spans="1:8" ht="15" x14ac:dyDescent="0.2">
      <c r="B61" s="13"/>
      <c r="D61" s="20"/>
      <c r="G61" s="21"/>
      <c r="H61" s="21"/>
    </row>
    <row r="62" spans="1:8" x14ac:dyDescent="0.2">
      <c r="A62" s="15"/>
      <c r="B62" s="7"/>
      <c r="D62" s="20"/>
      <c r="G62" s="21"/>
      <c r="H62" s="21"/>
    </row>
    <row r="63" spans="1:8" x14ac:dyDescent="0.2">
      <c r="B63" s="7"/>
      <c r="D63" s="20"/>
      <c r="G63" s="21"/>
      <c r="H63" s="21"/>
    </row>
    <row r="64" spans="1:8" x14ac:dyDescent="0.2">
      <c r="B64" s="7"/>
      <c r="D64" s="20"/>
      <c r="G64" s="21"/>
      <c r="H64" s="21"/>
    </row>
    <row r="65" spans="1:8" x14ac:dyDescent="0.2">
      <c r="B65" s="7"/>
      <c r="D65" s="20"/>
      <c r="G65" s="21"/>
      <c r="H65" s="21"/>
    </row>
    <row r="66" spans="1:8" x14ac:dyDescent="0.2">
      <c r="B66" s="7"/>
      <c r="D66" s="20"/>
      <c r="G66" s="21"/>
      <c r="H66" s="21"/>
    </row>
    <row r="67" spans="1:8" x14ac:dyDescent="0.2">
      <c r="B67" s="7"/>
      <c r="D67" s="20"/>
      <c r="G67" s="21"/>
      <c r="H67" s="21"/>
    </row>
    <row r="68" spans="1:8" x14ac:dyDescent="0.2">
      <c r="B68" s="7"/>
      <c r="D68" s="20"/>
      <c r="G68" s="21"/>
      <c r="H68" s="21"/>
    </row>
    <row r="69" spans="1:8" x14ac:dyDescent="0.2">
      <c r="B69" s="7"/>
      <c r="D69" s="38"/>
      <c r="E69" s="86"/>
      <c r="F69" s="86"/>
      <c r="G69" s="21"/>
      <c r="H69" s="21"/>
    </row>
    <row r="70" spans="1:8" x14ac:dyDescent="0.2">
      <c r="B70" s="7"/>
      <c r="D70" s="20"/>
      <c r="G70" s="21"/>
      <c r="H70" s="21"/>
    </row>
    <row r="71" spans="1:8" x14ac:dyDescent="0.2">
      <c r="B71" s="7"/>
      <c r="E71" s="24"/>
      <c r="F71" s="24"/>
      <c r="G71" s="21"/>
      <c r="H71" s="21"/>
    </row>
    <row r="72" spans="1:8" x14ac:dyDescent="0.2">
      <c r="B72" s="76"/>
      <c r="C72" s="77"/>
      <c r="D72" s="78"/>
      <c r="E72" s="79"/>
      <c r="F72" s="79"/>
      <c r="G72" s="21"/>
      <c r="H72" s="21"/>
    </row>
    <row r="73" spans="1:8" x14ac:dyDescent="0.2">
      <c r="A73" s="4"/>
      <c r="B73" s="7"/>
      <c r="C73" s="41"/>
      <c r="D73" s="44"/>
      <c r="E73" s="6"/>
      <c r="F73" s="6"/>
      <c r="G73" s="21"/>
      <c r="H73" s="21"/>
    </row>
    <row r="74" spans="1:8" x14ac:dyDescent="0.2">
      <c r="B74" s="7"/>
      <c r="C74" s="41"/>
      <c r="D74" s="44"/>
      <c r="E74" s="6"/>
      <c r="F74" s="6"/>
      <c r="G74" s="6"/>
      <c r="H74" s="6"/>
    </row>
    <row r="75" spans="1:8" x14ac:dyDescent="0.2">
      <c r="A75" s="45"/>
      <c r="B75" s="35"/>
      <c r="C75" s="42"/>
      <c r="D75" s="30"/>
      <c r="E75" s="31"/>
      <c r="F75" s="31"/>
      <c r="G75" s="31"/>
      <c r="H75" s="31"/>
    </row>
    <row r="76" spans="1:8" ht="15" x14ac:dyDescent="0.2">
      <c r="B76" s="81"/>
      <c r="C76" s="82"/>
      <c r="D76" s="83"/>
      <c r="E76" s="84"/>
      <c r="F76" s="84"/>
      <c r="G76" s="85"/>
      <c r="H76" s="84"/>
    </row>
    <row r="77" spans="1:8" x14ac:dyDescent="0.2">
      <c r="B77" s="7"/>
      <c r="G77" s="21"/>
      <c r="H77" s="21"/>
    </row>
    <row r="78" spans="1:8" ht="15" x14ac:dyDescent="0.2">
      <c r="B78" s="12"/>
      <c r="D78" s="20"/>
      <c r="G78" s="21"/>
      <c r="H78" s="21"/>
    </row>
    <row r="79" spans="1:8" x14ac:dyDescent="0.2">
      <c r="A79" s="15"/>
      <c r="B79" s="7"/>
      <c r="D79" s="20"/>
      <c r="G79" s="21"/>
      <c r="H79" s="21"/>
    </row>
    <row r="80" spans="1:8" x14ac:dyDescent="0.2">
      <c r="B80" s="7"/>
      <c r="D80" s="20"/>
      <c r="G80" s="21"/>
      <c r="H80" s="21"/>
    </row>
    <row r="81" spans="1:14" x14ac:dyDescent="0.2">
      <c r="B81" s="7"/>
      <c r="D81" s="20"/>
      <c r="G81" s="21"/>
      <c r="H81" s="21"/>
    </row>
    <row r="82" spans="1:14" x14ac:dyDescent="0.2">
      <c r="B82" s="7"/>
      <c r="D82" s="20"/>
      <c r="G82" s="21"/>
      <c r="H82" s="21"/>
    </row>
    <row r="83" spans="1:14" x14ac:dyDescent="0.2">
      <c r="A83" s="15"/>
      <c r="B83" s="7"/>
      <c r="D83" s="6"/>
      <c r="E83" s="32"/>
      <c r="G83" s="21"/>
      <c r="H83" s="21"/>
    </row>
    <row r="84" spans="1:14" x14ac:dyDescent="0.2">
      <c r="B84" s="37"/>
      <c r="C84" s="43"/>
      <c r="D84" s="33"/>
      <c r="E84" s="34"/>
      <c r="F84" s="34"/>
      <c r="G84" s="34"/>
      <c r="H84" s="34"/>
    </row>
    <row r="85" spans="1:14" ht="15" x14ac:dyDescent="0.2">
      <c r="B85" s="81"/>
      <c r="C85" s="82"/>
      <c r="D85" s="83"/>
      <c r="E85" s="84"/>
      <c r="F85" s="84"/>
      <c r="G85" s="85"/>
      <c r="H85" s="84"/>
    </row>
    <row r="86" spans="1:14" ht="15" x14ac:dyDescent="0.25">
      <c r="B86" s="12"/>
      <c r="D86" s="20"/>
      <c r="F86" s="23"/>
      <c r="G86" s="21"/>
      <c r="H86" s="23"/>
      <c r="J86" s="17"/>
      <c r="L86" s="17"/>
      <c r="N86" s="17"/>
    </row>
  </sheetData>
  <mergeCells count="3">
    <mergeCell ref="B2:F2"/>
    <mergeCell ref="B5:F5"/>
    <mergeCell ref="B7:H7"/>
  </mergeCells>
  <phoneticPr fontId="19" type="noConversion"/>
  <pageMargins left="0.7" right="0.7" top="0.75" bottom="0.75" header="0.51180555555555551" footer="0.51180555555555551"/>
  <pageSetup paperSize="9" firstPageNumber="0" fitToHeight="0" orientation="portrait" horizontalDpi="300" verticalDpi="300" r:id="rId1"/>
  <headerFooter alignWithMargins="0"/>
  <rowBreaks count="2" manualBreakCount="2">
    <brk id="27" max="16383" man="1"/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0EA8-4C18-4E6F-A3A4-36BA1D514ECC}">
  <sheetPr>
    <tabColor theme="3" tint="0.79998168889431442"/>
  </sheetPr>
  <dimension ref="A1:H68"/>
  <sheetViews>
    <sheetView view="pageBreakPreview" topLeftCell="A31" zoomScale="82" zoomScaleNormal="100" zoomScaleSheetLayoutView="82" workbookViewId="0">
      <selection activeCell="L38" sqref="L38"/>
    </sheetView>
  </sheetViews>
  <sheetFormatPr defaultRowHeight="15" x14ac:dyDescent="0.25"/>
  <cols>
    <col min="1" max="1" width="3.28515625" bestFit="1" customWidth="1"/>
    <col min="2" max="2" width="41.85546875" customWidth="1"/>
    <col min="3" max="3" width="4.42578125" customWidth="1"/>
    <col min="5" max="6" width="0" hidden="1" customWidth="1"/>
    <col min="7" max="7" width="13" customWidth="1"/>
    <col min="8" max="8" width="11.85546875" bestFit="1" customWidth="1"/>
  </cols>
  <sheetData>
    <row r="1" spans="1:8" x14ac:dyDescent="0.25">
      <c r="A1" s="14"/>
      <c r="B1" s="2"/>
      <c r="C1" s="1"/>
      <c r="D1" s="3"/>
      <c r="E1" s="46"/>
      <c r="F1" s="46"/>
      <c r="G1" s="21"/>
      <c r="H1" s="21"/>
    </row>
    <row r="2" spans="1:8" x14ac:dyDescent="0.25">
      <c r="A2" s="14"/>
      <c r="B2" s="112" t="s">
        <v>0</v>
      </c>
      <c r="C2" s="112"/>
      <c r="D2" s="112"/>
      <c r="E2" s="112"/>
      <c r="F2" s="112"/>
      <c r="G2" s="21"/>
      <c r="H2" s="21"/>
    </row>
    <row r="3" spans="1:8" x14ac:dyDescent="0.25">
      <c r="A3" s="14"/>
      <c r="B3" s="22"/>
      <c r="C3" s="22"/>
      <c r="D3" s="22"/>
      <c r="E3" s="47"/>
      <c r="F3" s="47"/>
      <c r="G3" s="21"/>
      <c r="H3" s="21"/>
    </row>
    <row r="4" spans="1:8" x14ac:dyDescent="0.25">
      <c r="A4" s="14"/>
      <c r="B4" s="1" t="s">
        <v>1</v>
      </c>
      <c r="C4" s="1"/>
      <c r="D4" s="1"/>
      <c r="E4" s="46"/>
      <c r="F4" s="46"/>
      <c r="G4" s="21"/>
      <c r="H4" s="21"/>
    </row>
    <row r="5" spans="1:8" x14ac:dyDescent="0.25">
      <c r="A5" s="14"/>
      <c r="B5" s="113" t="s">
        <v>18</v>
      </c>
      <c r="C5" s="112"/>
      <c r="D5" s="112"/>
      <c r="E5" s="112"/>
      <c r="F5" s="112"/>
      <c r="G5" s="21"/>
      <c r="H5" s="21"/>
    </row>
    <row r="6" spans="1:8" x14ac:dyDescent="0.25">
      <c r="A6" s="14"/>
      <c r="B6" s="14"/>
      <c r="C6" s="38"/>
      <c r="D6" s="24"/>
      <c r="E6" s="21"/>
      <c r="F6" s="21"/>
      <c r="G6" s="21"/>
      <c r="H6" s="21"/>
    </row>
    <row r="7" spans="1:8" x14ac:dyDescent="0.25">
      <c r="A7" s="13"/>
      <c r="B7" s="114" t="s">
        <v>131</v>
      </c>
      <c r="C7" s="115"/>
      <c r="D7" s="115"/>
      <c r="E7" s="115"/>
      <c r="F7" s="115"/>
      <c r="G7" s="115"/>
      <c r="H7" s="115"/>
    </row>
    <row r="8" spans="1:8" ht="28.5" x14ac:dyDescent="0.25">
      <c r="A8" s="73"/>
      <c r="B8" s="74" t="s">
        <v>2</v>
      </c>
      <c r="C8" s="64" t="s">
        <v>3</v>
      </c>
      <c r="D8" s="75" t="s">
        <v>4</v>
      </c>
      <c r="E8" s="48" t="s">
        <v>48</v>
      </c>
      <c r="F8" s="48" t="s">
        <v>47</v>
      </c>
      <c r="G8" s="48" t="s">
        <v>48</v>
      </c>
      <c r="H8" s="48" t="s">
        <v>47</v>
      </c>
    </row>
    <row r="9" spans="1:8" x14ac:dyDescent="0.25">
      <c r="A9" s="14"/>
      <c r="B9" s="7" t="s">
        <v>20</v>
      </c>
      <c r="C9" s="38"/>
      <c r="D9" s="20"/>
      <c r="E9" s="21"/>
      <c r="F9" s="21"/>
      <c r="G9" s="21"/>
      <c r="H9" s="21"/>
    </row>
    <row r="10" spans="1:8" x14ac:dyDescent="0.25">
      <c r="A10" s="14"/>
      <c r="B10" s="7"/>
      <c r="C10" s="38"/>
      <c r="D10" s="20"/>
      <c r="E10" s="21"/>
      <c r="F10" s="21"/>
      <c r="G10" s="21"/>
      <c r="H10" s="21"/>
    </row>
    <row r="11" spans="1:8" ht="156.75" x14ac:dyDescent="0.25">
      <c r="A11" s="14">
        <v>1</v>
      </c>
      <c r="B11" s="7" t="s">
        <v>121</v>
      </c>
      <c r="C11" s="38" t="s">
        <v>5</v>
      </c>
      <c r="D11" s="20">
        <f>D12+D13</f>
        <v>351.05</v>
      </c>
      <c r="E11" s="21">
        <v>0</v>
      </c>
      <c r="F11" s="21">
        <f>PRODUCT(D11:E11)</f>
        <v>0</v>
      </c>
      <c r="G11" s="21">
        <v>0</v>
      </c>
      <c r="H11" s="21">
        <f>G11*D11</f>
        <v>0</v>
      </c>
    </row>
    <row r="12" spans="1:8" x14ac:dyDescent="0.25">
      <c r="A12" s="14"/>
      <c r="B12" s="7"/>
      <c r="C12" s="38"/>
      <c r="D12" s="20"/>
      <c r="E12" s="21"/>
      <c r="F12" s="21"/>
      <c r="G12" s="21"/>
      <c r="H12" s="21"/>
    </row>
    <row r="13" spans="1:8" x14ac:dyDescent="0.25">
      <c r="A13" s="14"/>
      <c r="B13" s="7" t="s">
        <v>75</v>
      </c>
      <c r="C13" s="38"/>
      <c r="D13" s="20">
        <f>(2.8+1.25+10+1.4*2)*20+(2.8+1.25+10)*1</f>
        <v>351.05</v>
      </c>
      <c r="E13" s="21"/>
      <c r="F13" s="21"/>
      <c r="G13" s="21"/>
      <c r="H13" s="21"/>
    </row>
    <row r="14" spans="1:8" x14ac:dyDescent="0.25">
      <c r="A14" s="14"/>
      <c r="B14" s="7"/>
      <c r="C14" s="38"/>
      <c r="D14" s="20"/>
      <c r="E14" s="21"/>
      <c r="F14" s="21"/>
      <c r="G14" s="21"/>
      <c r="H14" s="21"/>
    </row>
    <row r="15" spans="1:8" x14ac:dyDescent="0.25">
      <c r="A15" s="80"/>
      <c r="B15" s="81" t="s">
        <v>7</v>
      </c>
      <c r="C15" s="82"/>
      <c r="D15" s="83"/>
      <c r="E15" s="84"/>
      <c r="F15" s="84">
        <f>SUM(F11:F14)</f>
        <v>0</v>
      </c>
      <c r="G15" s="85"/>
      <c r="H15" s="84">
        <f>SUM(H11:H14)</f>
        <v>0</v>
      </c>
    </row>
    <row r="16" spans="1:8" x14ac:dyDescent="0.25">
      <c r="A16" s="14"/>
      <c r="B16" s="14"/>
      <c r="C16" s="38"/>
      <c r="D16" s="24"/>
      <c r="E16" s="21"/>
      <c r="F16" s="21"/>
      <c r="G16" s="21"/>
      <c r="H16" s="21"/>
    </row>
    <row r="17" spans="1:8" x14ac:dyDescent="0.25">
      <c r="A17" s="14"/>
      <c r="B17" s="7"/>
      <c r="C17" s="38"/>
      <c r="D17" s="20"/>
      <c r="E17" s="21"/>
      <c r="F17" s="21"/>
      <c r="G17" s="21"/>
      <c r="H17" s="21"/>
    </row>
    <row r="18" spans="1:8" x14ac:dyDescent="0.25">
      <c r="A18" s="14"/>
      <c r="B18" s="12" t="s">
        <v>81</v>
      </c>
      <c r="C18" s="38"/>
      <c r="D18" s="20"/>
      <c r="E18" s="21"/>
      <c r="F18" s="21"/>
      <c r="G18" s="21"/>
      <c r="H18" s="21"/>
    </row>
    <row r="19" spans="1:8" x14ac:dyDescent="0.25">
      <c r="A19" s="14"/>
      <c r="B19" s="7"/>
      <c r="C19" s="38"/>
      <c r="D19" s="20"/>
      <c r="E19" s="21"/>
      <c r="F19" s="21"/>
      <c r="G19" s="21"/>
      <c r="H19" s="21"/>
    </row>
    <row r="20" spans="1:8" ht="142.5" x14ac:dyDescent="0.25">
      <c r="A20" s="14">
        <v>11</v>
      </c>
      <c r="B20" s="7" t="s">
        <v>78</v>
      </c>
      <c r="C20" s="38" t="s">
        <v>6</v>
      </c>
      <c r="D20" s="20">
        <f>(2.8+1.25+10+1.4*2)*20+(2.8+1.25+10)*1</f>
        <v>351.05</v>
      </c>
      <c r="E20" s="21">
        <v>0</v>
      </c>
      <c r="F20" s="21">
        <f>PRODUCT(D20:E20)</f>
        <v>0</v>
      </c>
      <c r="G20" s="21">
        <v>0</v>
      </c>
      <c r="H20" s="21">
        <f>G20*D20</f>
        <v>0</v>
      </c>
    </row>
    <row r="21" spans="1:8" x14ac:dyDescent="0.25">
      <c r="A21" s="14"/>
      <c r="B21" s="12"/>
      <c r="C21" s="39"/>
      <c r="D21" s="26"/>
      <c r="E21" s="23"/>
      <c r="F21" s="23"/>
      <c r="G21" s="21"/>
      <c r="H21" s="23"/>
    </row>
    <row r="22" spans="1:8" ht="28.5" x14ac:dyDescent="0.25">
      <c r="A22" s="14">
        <v>12</v>
      </c>
      <c r="B22" s="36" t="s">
        <v>77</v>
      </c>
      <c r="C22" s="40" t="s">
        <v>17</v>
      </c>
      <c r="D22" s="28">
        <f>5*4</f>
        <v>20</v>
      </c>
      <c r="E22" s="29">
        <v>0</v>
      </c>
      <c r="F22" s="29">
        <f>PRODUCT(D22:E22)</f>
        <v>0</v>
      </c>
      <c r="G22" s="29">
        <v>0</v>
      </c>
      <c r="H22" s="29">
        <f>G22*D22</f>
        <v>0</v>
      </c>
    </row>
    <row r="23" spans="1:8" x14ac:dyDescent="0.25">
      <c r="A23" s="14"/>
      <c r="B23" s="7"/>
      <c r="C23" s="38"/>
      <c r="D23" s="20"/>
      <c r="E23" s="21"/>
      <c r="F23" s="21"/>
      <c r="G23" s="21"/>
      <c r="H23" s="21"/>
    </row>
    <row r="24" spans="1:8" ht="57" x14ac:dyDescent="0.25">
      <c r="A24" s="14">
        <v>13</v>
      </c>
      <c r="B24" s="7" t="s">
        <v>99</v>
      </c>
      <c r="C24" s="38" t="s">
        <v>6</v>
      </c>
      <c r="D24" s="20">
        <f>D20*0.25</f>
        <v>87.762500000000003</v>
      </c>
      <c r="E24" s="21">
        <v>0</v>
      </c>
      <c r="F24" s="21">
        <f>PRODUCT(D24:E24)</f>
        <v>0</v>
      </c>
      <c r="G24" s="21">
        <v>0</v>
      </c>
      <c r="H24" s="21">
        <f>G24*D24</f>
        <v>0</v>
      </c>
    </row>
    <row r="25" spans="1:8" x14ac:dyDescent="0.25">
      <c r="A25" s="14"/>
      <c r="B25" s="7"/>
      <c r="C25" s="38"/>
      <c r="D25" s="20"/>
      <c r="E25" s="21"/>
      <c r="F25" s="21"/>
      <c r="G25" s="21"/>
      <c r="H25" s="21"/>
    </row>
    <row r="26" spans="1:8" ht="28.5" x14ac:dyDescent="0.25">
      <c r="A26" s="14">
        <v>14</v>
      </c>
      <c r="B26" s="7" t="s">
        <v>93</v>
      </c>
      <c r="C26" s="38" t="s">
        <v>6</v>
      </c>
      <c r="D26" s="20">
        <f>VALUE(D20)</f>
        <v>351.05</v>
      </c>
      <c r="E26" s="21">
        <v>0</v>
      </c>
      <c r="F26" s="21">
        <f>PRODUCT(D26:E26)</f>
        <v>0</v>
      </c>
      <c r="G26" s="21">
        <v>0</v>
      </c>
      <c r="H26" s="21">
        <f>G26*D26</f>
        <v>0</v>
      </c>
    </row>
    <row r="27" spans="1:8" x14ac:dyDescent="0.25">
      <c r="A27" s="14"/>
      <c r="B27" s="7"/>
      <c r="C27" s="38"/>
      <c r="D27" s="20"/>
      <c r="E27" s="21"/>
      <c r="F27" s="21"/>
      <c r="G27" s="21"/>
      <c r="H27" s="21"/>
    </row>
    <row r="28" spans="1:8" ht="85.5" x14ac:dyDescent="0.25">
      <c r="A28" s="14">
        <v>15</v>
      </c>
      <c r="B28" s="35" t="s">
        <v>80</v>
      </c>
      <c r="C28" s="38" t="s">
        <v>6</v>
      </c>
      <c r="D28" s="20">
        <f>(2.8+1.25+10+1.4*2)*20</f>
        <v>337</v>
      </c>
      <c r="E28" s="21">
        <v>0</v>
      </c>
      <c r="F28" s="21">
        <f>PRODUCT(D28:E28)</f>
        <v>0</v>
      </c>
      <c r="G28" s="21">
        <v>0</v>
      </c>
      <c r="H28" s="21">
        <f>G28*D28</f>
        <v>0</v>
      </c>
    </row>
    <row r="29" spans="1:8" x14ac:dyDescent="0.25">
      <c r="A29" s="14"/>
      <c r="B29" s="7"/>
      <c r="C29" s="38"/>
      <c r="D29" s="20"/>
      <c r="E29" s="21"/>
      <c r="F29" s="21"/>
      <c r="G29" s="21"/>
      <c r="H29" s="21"/>
    </row>
    <row r="30" spans="1:8" ht="227.25" customHeight="1" x14ac:dyDescent="0.25">
      <c r="A30" s="14">
        <v>16</v>
      </c>
      <c r="B30" s="7" t="s">
        <v>127</v>
      </c>
      <c r="C30" s="38" t="s">
        <v>6</v>
      </c>
      <c r="D30" s="20">
        <f>VALUE(D20)</f>
        <v>351.05</v>
      </c>
      <c r="E30" s="21">
        <v>0</v>
      </c>
      <c r="F30" s="21">
        <f>PRODUCT(D30:E30)</f>
        <v>0</v>
      </c>
      <c r="G30" s="21">
        <v>0</v>
      </c>
      <c r="H30" s="21">
        <f>G30*D30</f>
        <v>0</v>
      </c>
    </row>
    <row r="31" spans="1:8" x14ac:dyDescent="0.25">
      <c r="A31" s="14"/>
      <c r="B31" s="7"/>
      <c r="C31" s="38"/>
      <c r="D31" s="20"/>
      <c r="E31" s="21"/>
      <c r="F31" s="21"/>
      <c r="G31" s="21"/>
      <c r="H31" s="21"/>
    </row>
    <row r="32" spans="1:8" ht="144.75" x14ac:dyDescent="0.25">
      <c r="A32" s="14">
        <v>17</v>
      </c>
      <c r="B32" s="7" t="s">
        <v>128</v>
      </c>
      <c r="C32" s="38" t="s">
        <v>6</v>
      </c>
      <c r="D32" s="20">
        <v>16</v>
      </c>
      <c r="E32" s="21">
        <v>0</v>
      </c>
      <c r="F32" s="21">
        <f>PRODUCT(D32:E32)</f>
        <v>0</v>
      </c>
      <c r="G32" s="21">
        <v>0</v>
      </c>
      <c r="H32" s="21">
        <f>G32*D32</f>
        <v>0</v>
      </c>
    </row>
    <row r="33" spans="1:8" x14ac:dyDescent="0.25">
      <c r="A33" s="14"/>
      <c r="B33" s="7"/>
      <c r="C33" s="38"/>
      <c r="D33" s="20"/>
      <c r="E33" s="21"/>
      <c r="F33" s="21"/>
      <c r="G33" s="21"/>
      <c r="H33" s="21"/>
    </row>
    <row r="34" spans="1:8" ht="28.5" x14ac:dyDescent="0.25">
      <c r="A34" s="14">
        <v>18</v>
      </c>
      <c r="B34" s="7" t="s">
        <v>59</v>
      </c>
      <c r="C34" s="38" t="s">
        <v>17</v>
      </c>
      <c r="D34" s="20">
        <f>20*3</f>
        <v>60</v>
      </c>
      <c r="E34" s="21">
        <v>0</v>
      </c>
      <c r="F34" s="21">
        <f>PRODUCT(D34:E34)</f>
        <v>0</v>
      </c>
      <c r="G34" s="21">
        <v>0</v>
      </c>
      <c r="H34" s="21">
        <f>G34*D34</f>
        <v>0</v>
      </c>
    </row>
    <row r="35" spans="1:8" x14ac:dyDescent="0.25">
      <c r="A35" s="14"/>
      <c r="B35" s="7"/>
      <c r="C35" s="38"/>
      <c r="D35" s="20"/>
      <c r="E35" s="21"/>
      <c r="F35" s="21"/>
      <c r="G35" s="21"/>
      <c r="H35" s="21"/>
    </row>
    <row r="36" spans="1:8" ht="42.75" x14ac:dyDescent="0.25">
      <c r="A36" s="14">
        <v>19</v>
      </c>
      <c r="B36" s="36" t="s">
        <v>82</v>
      </c>
      <c r="C36" s="40" t="s">
        <v>17</v>
      </c>
      <c r="D36" s="28">
        <v>20</v>
      </c>
      <c r="E36" s="29">
        <v>0</v>
      </c>
      <c r="F36" s="29">
        <f>PRODUCT(D36:E36)</f>
        <v>0</v>
      </c>
      <c r="G36" s="29">
        <v>0</v>
      </c>
      <c r="H36" s="29">
        <f>G36*D36</f>
        <v>0</v>
      </c>
    </row>
    <row r="37" spans="1:8" x14ac:dyDescent="0.25">
      <c r="A37" s="14"/>
      <c r="B37" s="36"/>
      <c r="C37" s="40"/>
      <c r="D37" s="28"/>
      <c r="E37" s="29"/>
      <c r="F37" s="29"/>
      <c r="G37" s="29"/>
      <c r="H37" s="29"/>
    </row>
    <row r="38" spans="1:8" ht="122.25" customHeight="1" x14ac:dyDescent="0.25">
      <c r="A38" s="15">
        <v>20</v>
      </c>
      <c r="B38" s="36" t="s">
        <v>129</v>
      </c>
      <c r="C38" s="40" t="s">
        <v>17</v>
      </c>
      <c r="D38" s="28">
        <v>20</v>
      </c>
      <c r="E38" s="29">
        <v>0</v>
      </c>
      <c r="F38" s="29">
        <f>PRODUCT(D38:E38)</f>
        <v>0</v>
      </c>
      <c r="G38" s="29">
        <v>0</v>
      </c>
      <c r="H38" s="29">
        <f>G38*D38</f>
        <v>0</v>
      </c>
    </row>
    <row r="39" spans="1:8" x14ac:dyDescent="0.25">
      <c r="A39" s="14"/>
      <c r="B39" s="36"/>
      <c r="C39" s="40"/>
      <c r="D39" s="28"/>
      <c r="E39" s="29"/>
      <c r="F39" s="29"/>
      <c r="G39" s="29"/>
      <c r="H39" s="29"/>
    </row>
    <row r="40" spans="1:8" ht="85.5" x14ac:dyDescent="0.25">
      <c r="A40" s="14">
        <v>21</v>
      </c>
      <c r="B40" s="35" t="s">
        <v>100</v>
      </c>
      <c r="C40" s="38" t="s">
        <v>6</v>
      </c>
      <c r="D40" s="20">
        <f>((1.8+1.4)*0.25*9)+((1.4+1.2)*0.25*20)</f>
        <v>20.2</v>
      </c>
      <c r="E40" s="21">
        <v>0</v>
      </c>
      <c r="F40" s="21">
        <f>PRODUCT(D40:E40)</f>
        <v>0</v>
      </c>
      <c r="G40" s="21">
        <v>0</v>
      </c>
      <c r="H40" s="21">
        <f>G40*D40</f>
        <v>0</v>
      </c>
    </row>
    <row r="41" spans="1:8" x14ac:dyDescent="0.25">
      <c r="A41" s="14"/>
      <c r="B41" s="7"/>
      <c r="C41" s="38"/>
      <c r="D41" s="20"/>
      <c r="E41" s="21"/>
      <c r="F41" s="21"/>
      <c r="G41" s="21"/>
      <c r="H41" s="21"/>
    </row>
    <row r="42" spans="1:8" x14ac:dyDescent="0.25">
      <c r="B42" s="81" t="s">
        <v>102</v>
      </c>
      <c r="C42" s="82"/>
      <c r="D42" s="83"/>
      <c r="E42" s="84"/>
      <c r="F42" s="84">
        <f>SUM(F35:F40)</f>
        <v>0</v>
      </c>
      <c r="G42" s="85"/>
      <c r="H42" s="84">
        <f>SUM(H20:H40)</f>
        <v>0</v>
      </c>
    </row>
    <row r="43" spans="1:8" x14ac:dyDescent="0.25">
      <c r="B43" s="12"/>
      <c r="C43" s="39"/>
      <c r="D43" s="26"/>
      <c r="E43" s="23"/>
      <c r="F43" s="23"/>
      <c r="G43" s="21"/>
      <c r="H43" s="23"/>
    </row>
    <row r="44" spans="1:8" x14ac:dyDescent="0.25">
      <c r="A44" s="14">
        <v>22</v>
      </c>
      <c r="B44" s="13" t="s">
        <v>103</v>
      </c>
      <c r="C44" s="38"/>
      <c r="D44" s="20"/>
      <c r="E44" s="21"/>
      <c r="F44" s="21"/>
      <c r="G44" s="21"/>
      <c r="H44" s="21"/>
    </row>
    <row r="45" spans="1:8" ht="42.75" x14ac:dyDescent="0.25">
      <c r="A45" s="14"/>
      <c r="B45" s="7" t="s">
        <v>88</v>
      </c>
      <c r="C45" s="38" t="s">
        <v>61</v>
      </c>
      <c r="D45" s="20">
        <f>(2.8+1.4+1.15+1.25+1.55+1.15+1.4+10)*1*2.5</f>
        <v>51.750000000000007</v>
      </c>
      <c r="E45" s="21">
        <v>0</v>
      </c>
      <c r="F45" s="21">
        <f>PRODUCT(D45:E45)</f>
        <v>0</v>
      </c>
      <c r="G45" s="21">
        <v>0</v>
      </c>
      <c r="H45" s="21">
        <f>G45*D45</f>
        <v>0</v>
      </c>
    </row>
    <row r="46" spans="1:8" x14ac:dyDescent="0.25">
      <c r="B46" s="7"/>
      <c r="C46" s="38"/>
      <c r="D46" s="20"/>
      <c r="E46" s="21"/>
      <c r="F46" s="21"/>
      <c r="G46" s="21"/>
      <c r="H46" s="21"/>
    </row>
    <row r="47" spans="1:8" ht="85.5" x14ac:dyDescent="0.25">
      <c r="A47" s="14">
        <v>23</v>
      </c>
      <c r="B47" s="7" t="s">
        <v>89</v>
      </c>
      <c r="C47" s="38" t="s">
        <v>5</v>
      </c>
      <c r="D47" s="20">
        <f>(2.8+1.4+1.15+1.25+1.55+1.15+1.4+10)*2.5</f>
        <v>51.750000000000007</v>
      </c>
      <c r="E47" s="21"/>
      <c r="F47" s="21"/>
      <c r="G47" s="21">
        <v>0</v>
      </c>
      <c r="H47" s="21">
        <f>G47*D47</f>
        <v>0</v>
      </c>
    </row>
    <row r="48" spans="1:8" x14ac:dyDescent="0.25">
      <c r="A48" s="14"/>
      <c r="B48" s="7"/>
      <c r="C48" s="38"/>
      <c r="D48" s="20"/>
      <c r="E48" s="21"/>
      <c r="F48" s="21"/>
      <c r="G48" s="21"/>
      <c r="H48" s="21"/>
    </row>
    <row r="49" spans="1:8" ht="85.5" x14ac:dyDescent="0.25">
      <c r="A49" s="14">
        <v>24</v>
      </c>
      <c r="B49" s="7" t="s">
        <v>104</v>
      </c>
      <c r="C49" s="38" t="s">
        <v>60</v>
      </c>
      <c r="D49" s="20">
        <f>(2.8+1.4+1.15+1.25+1.55+1.15+1.4+10)</f>
        <v>20.700000000000003</v>
      </c>
      <c r="E49" s="21"/>
      <c r="F49" s="21"/>
      <c r="G49" s="21">
        <v>0</v>
      </c>
      <c r="H49" s="21">
        <f>G49*D49</f>
        <v>0</v>
      </c>
    </row>
    <row r="50" spans="1:8" x14ac:dyDescent="0.25">
      <c r="A50" s="14"/>
      <c r="B50" s="7"/>
      <c r="C50" s="38"/>
      <c r="D50" s="20"/>
      <c r="E50" s="21"/>
      <c r="F50" s="21"/>
      <c r="G50" s="21"/>
      <c r="H50" s="21"/>
    </row>
    <row r="51" spans="1:8" ht="71.25" x14ac:dyDescent="0.25">
      <c r="A51" s="1">
        <v>25</v>
      </c>
      <c r="B51" s="7" t="s">
        <v>106</v>
      </c>
      <c r="C51" s="38" t="s">
        <v>17</v>
      </c>
      <c r="D51" s="38">
        <v>2</v>
      </c>
      <c r="E51" s="86">
        <v>0</v>
      </c>
      <c r="F51" s="86">
        <f>E51*D51</f>
        <v>0</v>
      </c>
      <c r="G51" s="21">
        <v>0</v>
      </c>
      <c r="H51" s="21">
        <f>G51*D51</f>
        <v>0</v>
      </c>
    </row>
    <row r="52" spans="1:8" x14ac:dyDescent="0.25">
      <c r="A52" s="14"/>
      <c r="B52" s="7"/>
      <c r="C52" s="38"/>
      <c r="D52" s="20"/>
      <c r="E52" s="21"/>
      <c r="F52" s="21"/>
      <c r="G52" s="21"/>
      <c r="H52" s="21"/>
    </row>
    <row r="53" spans="1:8" ht="57" x14ac:dyDescent="0.25">
      <c r="A53" s="15">
        <v>26</v>
      </c>
      <c r="B53" s="7" t="s">
        <v>90</v>
      </c>
      <c r="C53" s="38" t="s">
        <v>61</v>
      </c>
      <c r="D53" s="24">
        <f>(2.8+1.4+1.15+1.25+1.55+1.15+1.4+10)*0.6</f>
        <v>12.420000000000002</v>
      </c>
      <c r="E53" s="24">
        <v>0</v>
      </c>
      <c r="F53" s="24">
        <f>PRODUCT(D53:E53)</f>
        <v>0</v>
      </c>
      <c r="G53" s="21">
        <v>0</v>
      </c>
      <c r="H53" s="21">
        <f>G53*D53</f>
        <v>0</v>
      </c>
    </row>
    <row r="54" spans="1:8" x14ac:dyDescent="0.25">
      <c r="B54" s="76"/>
      <c r="C54" s="77"/>
      <c r="D54" s="78"/>
      <c r="E54" s="79"/>
      <c r="F54" s="79"/>
      <c r="G54" s="21"/>
      <c r="H54" s="21"/>
    </row>
    <row r="55" spans="1:8" ht="71.25" x14ac:dyDescent="0.25">
      <c r="A55" s="15">
        <v>27</v>
      </c>
      <c r="B55" s="7" t="s">
        <v>105</v>
      </c>
      <c r="C55" s="41" t="s">
        <v>61</v>
      </c>
      <c r="D55" s="44">
        <f>D45-D53</f>
        <v>39.330000000000005</v>
      </c>
      <c r="E55" s="6">
        <v>0</v>
      </c>
      <c r="F55" s="6">
        <f>PRODUCT(D55:E55)</f>
        <v>0</v>
      </c>
      <c r="G55" s="21">
        <v>0</v>
      </c>
      <c r="H55" s="21">
        <f>G55*D55</f>
        <v>0</v>
      </c>
    </row>
    <row r="56" spans="1:8" x14ac:dyDescent="0.25">
      <c r="A56" s="14"/>
      <c r="B56" s="7"/>
      <c r="C56" s="41"/>
      <c r="D56" s="44"/>
      <c r="E56" s="6"/>
      <c r="F56" s="6"/>
      <c r="G56" s="6"/>
      <c r="H56" s="6"/>
    </row>
    <row r="57" spans="1:8" ht="85.5" x14ac:dyDescent="0.25">
      <c r="A57" s="15">
        <v>28</v>
      </c>
      <c r="B57" s="35" t="s">
        <v>91</v>
      </c>
      <c r="C57" s="42" t="s">
        <v>5</v>
      </c>
      <c r="D57" s="30">
        <f>D47</f>
        <v>51.750000000000007</v>
      </c>
      <c r="E57" s="31">
        <v>0</v>
      </c>
      <c r="F57" s="31">
        <f>PRODUCT(D57:E57)</f>
        <v>0</v>
      </c>
      <c r="G57" s="31">
        <v>0</v>
      </c>
      <c r="H57" s="31">
        <f>G57*D57</f>
        <v>0</v>
      </c>
    </row>
    <row r="58" spans="1:8" x14ac:dyDescent="0.25">
      <c r="A58" s="14"/>
      <c r="B58" s="81" t="s">
        <v>108</v>
      </c>
      <c r="C58" s="82"/>
      <c r="D58" s="83"/>
      <c r="E58" s="84"/>
      <c r="F58" s="84">
        <f>SUM(F53:F56)</f>
        <v>0</v>
      </c>
      <c r="G58" s="85"/>
      <c r="H58" s="84">
        <f>SUM(H44:H57)</f>
        <v>0</v>
      </c>
    </row>
    <row r="59" spans="1:8" x14ac:dyDescent="0.25">
      <c r="B59" s="7"/>
      <c r="C59" s="38"/>
      <c r="D59" s="24"/>
      <c r="E59" s="21"/>
      <c r="F59" s="21"/>
      <c r="G59" s="21"/>
      <c r="H59" s="21"/>
    </row>
    <row r="60" spans="1:8" x14ac:dyDescent="0.25">
      <c r="A60" s="14"/>
      <c r="B60" s="12" t="s">
        <v>9</v>
      </c>
      <c r="C60" s="38"/>
      <c r="D60" s="20"/>
      <c r="E60" s="21"/>
      <c r="F60" s="21"/>
      <c r="G60" s="21"/>
      <c r="H60" s="21"/>
    </row>
    <row r="61" spans="1:8" ht="28.5" x14ac:dyDescent="0.25">
      <c r="A61" s="14">
        <v>29</v>
      </c>
      <c r="B61" s="7" t="s">
        <v>109</v>
      </c>
      <c r="C61" s="38" t="s">
        <v>60</v>
      </c>
      <c r="D61" s="20">
        <f>20*2</f>
        <v>40</v>
      </c>
      <c r="E61" s="21">
        <v>0</v>
      </c>
      <c r="F61" s="21">
        <f>PRODUCT(D61:E61)</f>
        <v>0</v>
      </c>
      <c r="G61" s="21">
        <v>0</v>
      </c>
      <c r="H61" s="21">
        <f>G61*D61</f>
        <v>0</v>
      </c>
    </row>
    <row r="62" spans="1:8" x14ac:dyDescent="0.25">
      <c r="A62" s="14"/>
      <c r="B62" s="7"/>
      <c r="C62" s="38"/>
      <c r="D62" s="20"/>
      <c r="E62" s="21"/>
      <c r="F62" s="21"/>
      <c r="G62" s="21"/>
      <c r="H62" s="21"/>
    </row>
    <row r="63" spans="1:8" ht="57" x14ac:dyDescent="0.25">
      <c r="A63" s="15">
        <v>30</v>
      </c>
      <c r="B63" s="7" t="s">
        <v>110</v>
      </c>
      <c r="C63" s="38" t="s">
        <v>60</v>
      </c>
      <c r="D63" s="20">
        <f>20*2</f>
        <v>40</v>
      </c>
      <c r="E63" s="21">
        <v>0</v>
      </c>
      <c r="F63" s="21">
        <f>PRODUCT(D63:E63)</f>
        <v>0</v>
      </c>
      <c r="G63" s="21">
        <v>0</v>
      </c>
      <c r="H63" s="21">
        <f>G63*D63</f>
        <v>0</v>
      </c>
    </row>
    <row r="64" spans="1:8" x14ac:dyDescent="0.25">
      <c r="B64" s="7"/>
      <c r="C64" s="38"/>
      <c r="D64" s="20"/>
      <c r="E64" s="21"/>
      <c r="F64" s="21"/>
      <c r="G64" s="21"/>
      <c r="H64" s="21"/>
    </row>
    <row r="65" spans="1:8" ht="28.5" x14ac:dyDescent="0.25">
      <c r="A65" s="15">
        <v>31</v>
      </c>
      <c r="B65" s="7" t="s">
        <v>107</v>
      </c>
      <c r="C65" s="38" t="s">
        <v>60</v>
      </c>
      <c r="D65" s="6">
        <f>(1.2*2+2.45)*3+(1.2*2+1.8)*3</f>
        <v>27.15</v>
      </c>
      <c r="E65" s="32">
        <v>0</v>
      </c>
      <c r="F65" s="21">
        <f>PRODUCT(D65:E65)</f>
        <v>0</v>
      </c>
      <c r="G65" s="21">
        <v>0</v>
      </c>
      <c r="H65" s="21">
        <f>G65*D65</f>
        <v>0</v>
      </c>
    </row>
    <row r="66" spans="1:8" x14ac:dyDescent="0.25">
      <c r="A66" s="14"/>
      <c r="B66" s="37"/>
      <c r="C66" s="43"/>
      <c r="D66" s="33"/>
      <c r="E66" s="34"/>
      <c r="F66" s="34"/>
      <c r="G66" s="34"/>
      <c r="H66" s="34"/>
    </row>
    <row r="67" spans="1:8" x14ac:dyDescent="0.25">
      <c r="A67" s="14"/>
      <c r="B67" s="81" t="s">
        <v>115</v>
      </c>
      <c r="C67" s="82"/>
      <c r="D67" s="83"/>
      <c r="E67" s="84"/>
      <c r="F67" s="84">
        <f>SUM(F62:F65)</f>
        <v>0</v>
      </c>
      <c r="G67" s="85"/>
      <c r="H67" s="84">
        <f>SUM(H52:H66)</f>
        <v>0</v>
      </c>
    </row>
    <row r="68" spans="1:8" x14ac:dyDescent="0.25">
      <c r="A68" s="14"/>
      <c r="B68" s="12"/>
      <c r="C68" s="38"/>
      <c r="D68" s="20"/>
      <c r="E68" s="21"/>
      <c r="F68" s="23"/>
      <c r="G68" s="21"/>
      <c r="H68" s="23"/>
    </row>
  </sheetData>
  <mergeCells count="3">
    <mergeCell ref="B2:F2"/>
    <mergeCell ref="B5:F5"/>
    <mergeCell ref="B7:H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N27"/>
  <sheetViews>
    <sheetView tabSelected="1" view="pageBreakPreview" topLeftCell="A22" workbookViewId="0">
      <selection activeCell="K23" sqref="K23"/>
    </sheetView>
  </sheetViews>
  <sheetFormatPr defaultRowHeight="15" x14ac:dyDescent="0.25"/>
  <cols>
    <col min="1" max="1" width="4.42578125" style="50" customWidth="1"/>
    <col min="2" max="2" width="41.85546875" style="50" customWidth="1"/>
    <col min="3" max="3" width="4.5703125" style="54" customWidth="1"/>
    <col min="4" max="4" width="10.140625" style="50" customWidth="1"/>
    <col min="5" max="5" width="13" style="59" hidden="1" customWidth="1"/>
    <col min="6" max="6" width="12.5703125" style="60" hidden="1" customWidth="1"/>
    <col min="7" max="7" width="13.28515625" style="60" customWidth="1"/>
    <col min="8" max="8" width="11.85546875" style="60" bestFit="1" customWidth="1"/>
    <col min="9" max="9" width="13.28515625" style="69" customWidth="1"/>
    <col min="10" max="10" width="11.85546875" style="69" bestFit="1" customWidth="1"/>
    <col min="11" max="11" width="14.28515625" style="70" bestFit="1" customWidth="1"/>
    <col min="12" max="12" width="11.85546875" style="70" bestFit="1" customWidth="1"/>
    <col min="13" max="13" width="16.42578125" style="69" bestFit="1" customWidth="1"/>
    <col min="14" max="14" width="11.85546875" style="70" bestFit="1" customWidth="1"/>
  </cols>
  <sheetData>
    <row r="1" spans="1:14" x14ac:dyDescent="0.25">
      <c r="A1" s="1"/>
      <c r="B1" s="2"/>
      <c r="C1" s="38"/>
      <c r="D1" s="3"/>
      <c r="E1" s="46"/>
      <c r="F1" s="46"/>
      <c r="G1" s="46"/>
      <c r="H1" s="46"/>
    </row>
    <row r="2" spans="1:14" ht="58.5" customHeight="1" x14ac:dyDescent="0.25">
      <c r="A2" s="1"/>
      <c r="B2" s="112" t="s">
        <v>0</v>
      </c>
      <c r="C2" s="112"/>
      <c r="D2" s="112"/>
      <c r="E2" s="112"/>
      <c r="F2" s="112"/>
      <c r="G2" s="46"/>
      <c r="H2" s="46"/>
    </row>
    <row r="3" spans="1:14" x14ac:dyDescent="0.25">
      <c r="A3" s="1"/>
      <c r="B3" s="22"/>
      <c r="C3" s="39"/>
      <c r="D3" s="22"/>
      <c r="E3" s="47"/>
      <c r="F3" s="47"/>
      <c r="G3" s="46"/>
      <c r="H3" s="46"/>
    </row>
    <row r="4" spans="1:14" x14ac:dyDescent="0.25">
      <c r="A4" s="1"/>
      <c r="B4" s="1" t="s">
        <v>1</v>
      </c>
      <c r="C4" s="38"/>
      <c r="D4" s="1"/>
      <c r="E4" s="46"/>
      <c r="F4" s="46"/>
      <c r="G4" s="46"/>
      <c r="H4" s="46"/>
    </row>
    <row r="5" spans="1:14" ht="84.75" customHeight="1" x14ac:dyDescent="0.25">
      <c r="A5" s="1"/>
      <c r="B5" s="113" t="s">
        <v>18</v>
      </c>
      <c r="C5" s="112"/>
      <c r="D5" s="112"/>
      <c r="E5" s="112"/>
      <c r="F5" s="112"/>
      <c r="G5" s="46"/>
      <c r="H5" s="46"/>
    </row>
    <row r="6" spans="1:14" x14ac:dyDescent="0.25">
      <c r="A6" s="1"/>
      <c r="B6" s="25"/>
      <c r="C6" s="38"/>
      <c r="D6" s="1"/>
      <c r="E6" s="46"/>
      <c r="F6" s="46"/>
      <c r="G6" s="46"/>
      <c r="H6" s="46"/>
    </row>
    <row r="7" spans="1:14" x14ac:dyDescent="0.25">
      <c r="A7" s="22"/>
      <c r="B7" s="49" t="s">
        <v>84</v>
      </c>
      <c r="C7" s="39"/>
      <c r="D7" s="55"/>
      <c r="E7" s="47"/>
      <c r="F7" s="47"/>
      <c r="G7" s="46"/>
      <c r="H7" s="46"/>
    </row>
    <row r="8" spans="1:14" x14ac:dyDescent="0.25">
      <c r="A8" s="22"/>
      <c r="B8" s="49"/>
      <c r="C8" s="39"/>
      <c r="D8" s="55"/>
      <c r="E8" s="47"/>
      <c r="F8" s="47"/>
      <c r="G8" s="47"/>
      <c r="H8" s="46"/>
      <c r="I8" s="17"/>
      <c r="J8" s="16"/>
      <c r="K8" s="17"/>
      <c r="L8" s="16"/>
      <c r="M8" s="17"/>
      <c r="N8" s="16"/>
    </row>
    <row r="9" spans="1:14" ht="28.5" x14ac:dyDescent="0.25">
      <c r="A9" s="62"/>
      <c r="B9" s="63" t="s">
        <v>2</v>
      </c>
      <c r="C9" s="64" t="s">
        <v>3</v>
      </c>
      <c r="D9" s="65" t="s">
        <v>4</v>
      </c>
      <c r="E9" s="56" t="s">
        <v>48</v>
      </c>
      <c r="F9" s="56" t="s">
        <v>47</v>
      </c>
      <c r="G9" s="56" t="s">
        <v>48</v>
      </c>
      <c r="H9" s="56" t="s">
        <v>47</v>
      </c>
      <c r="I9" s="18"/>
      <c r="J9" s="18"/>
      <c r="K9" s="71"/>
      <c r="L9" s="71"/>
      <c r="M9" s="18"/>
      <c r="N9" s="71"/>
    </row>
    <row r="10" spans="1:14" ht="19.5" customHeight="1" x14ac:dyDescent="0.25">
      <c r="A10" s="51"/>
      <c r="B10" s="2" t="s">
        <v>16</v>
      </c>
      <c r="C10" s="41"/>
      <c r="D10" s="57"/>
      <c r="E10" s="58"/>
      <c r="F10" s="58"/>
      <c r="G10" s="46"/>
      <c r="H10" s="46"/>
      <c r="I10" s="16"/>
      <c r="J10" s="16"/>
      <c r="K10" s="16"/>
      <c r="L10" s="16"/>
      <c r="M10" s="16"/>
      <c r="N10" s="16"/>
    </row>
    <row r="11" spans="1:14" x14ac:dyDescent="0.25">
      <c r="A11" s="52" t="s">
        <v>65</v>
      </c>
      <c r="B11" s="2" t="s">
        <v>85</v>
      </c>
      <c r="C11" s="38" t="s">
        <v>17</v>
      </c>
      <c r="D11" s="57">
        <v>6</v>
      </c>
      <c r="E11" s="58">
        <v>0</v>
      </c>
      <c r="F11" s="46">
        <f>PRODUCT(D11:E11)</f>
        <v>0</v>
      </c>
      <c r="G11" s="46">
        <v>0</v>
      </c>
      <c r="H11" s="46">
        <f>G11*D11</f>
        <v>0</v>
      </c>
      <c r="I11" s="16"/>
      <c r="J11" s="16"/>
      <c r="K11" s="16"/>
      <c r="L11" s="16"/>
      <c r="M11" s="16"/>
      <c r="N11" s="16"/>
    </row>
    <row r="12" spans="1:14" x14ac:dyDescent="0.25">
      <c r="A12" s="53"/>
      <c r="B12" s="2"/>
      <c r="C12" s="38"/>
      <c r="D12" s="57"/>
      <c r="E12" s="58"/>
      <c r="F12" s="46"/>
      <c r="G12" s="46"/>
      <c r="H12" s="46"/>
      <c r="I12" s="16"/>
      <c r="J12" s="16"/>
      <c r="K12" s="16"/>
      <c r="L12" s="16"/>
      <c r="M12" s="16"/>
      <c r="N12" s="16"/>
    </row>
    <row r="13" spans="1:14" ht="28.5" x14ac:dyDescent="0.25">
      <c r="A13" s="52" t="s">
        <v>66</v>
      </c>
      <c r="B13" s="2" t="s">
        <v>86</v>
      </c>
      <c r="C13" s="38" t="s">
        <v>17</v>
      </c>
      <c r="D13" s="57">
        <v>1</v>
      </c>
      <c r="E13" s="58">
        <v>0</v>
      </c>
      <c r="F13" s="46">
        <f>PRODUCT(D13:E13)</f>
        <v>0</v>
      </c>
      <c r="G13" s="46">
        <v>0</v>
      </c>
      <c r="H13" s="46">
        <f>G13*D13</f>
        <v>0</v>
      </c>
      <c r="I13" s="16"/>
      <c r="J13" s="16"/>
      <c r="K13" s="16"/>
      <c r="L13" s="16"/>
      <c r="M13" s="16"/>
      <c r="N13" s="16"/>
    </row>
    <row r="14" spans="1:14" x14ac:dyDescent="0.25">
      <c r="A14" s="53"/>
      <c r="B14" s="2"/>
      <c r="C14" s="38"/>
      <c r="D14" s="57"/>
      <c r="E14" s="58"/>
      <c r="F14" s="58"/>
      <c r="G14" s="46"/>
      <c r="H14" s="46"/>
      <c r="I14" s="16"/>
      <c r="J14" s="16"/>
      <c r="K14" s="16"/>
      <c r="L14" s="16"/>
      <c r="M14" s="16"/>
      <c r="N14" s="16"/>
    </row>
    <row r="15" spans="1:14" ht="129.75" x14ac:dyDescent="0.25">
      <c r="A15" s="19" t="s">
        <v>67</v>
      </c>
      <c r="B15" s="2" t="s">
        <v>96</v>
      </c>
      <c r="C15" s="66"/>
      <c r="D15" s="67"/>
      <c r="E15" s="60"/>
      <c r="I15" s="16"/>
      <c r="J15" s="16"/>
      <c r="K15" s="16"/>
      <c r="L15" s="16"/>
      <c r="M15" s="16"/>
      <c r="N15" s="16"/>
    </row>
    <row r="16" spans="1:14" x14ac:dyDescent="0.25">
      <c r="A16" s="1"/>
      <c r="B16" s="2" t="s">
        <v>94</v>
      </c>
      <c r="C16" s="38" t="s">
        <v>17</v>
      </c>
      <c r="D16" s="1">
        <v>3</v>
      </c>
      <c r="E16" s="58">
        <v>0</v>
      </c>
      <c r="F16" s="46">
        <f>PRODUCT(D16:E16)</f>
        <v>0</v>
      </c>
      <c r="G16" s="46">
        <v>0</v>
      </c>
      <c r="H16" s="46">
        <f>G16*D16</f>
        <v>0</v>
      </c>
      <c r="I16" s="16"/>
      <c r="J16" s="16"/>
      <c r="K16" s="16"/>
      <c r="L16" s="16"/>
      <c r="M16" s="16"/>
      <c r="N16" s="16"/>
    </row>
    <row r="17" spans="1:14" x14ac:dyDescent="0.25">
      <c r="A17" s="1"/>
      <c r="B17" s="2" t="s">
        <v>95</v>
      </c>
      <c r="C17" s="38" t="s">
        <v>17</v>
      </c>
      <c r="D17" s="1">
        <v>3</v>
      </c>
      <c r="E17" s="58">
        <v>0</v>
      </c>
      <c r="F17" s="46">
        <f>PRODUCT(D17:E17)</f>
        <v>0</v>
      </c>
      <c r="G17" s="46">
        <v>0</v>
      </c>
      <c r="H17" s="46">
        <f>G17*D17</f>
        <v>0</v>
      </c>
      <c r="I17" s="16"/>
      <c r="J17" s="16"/>
      <c r="K17" s="16"/>
      <c r="L17" s="16"/>
      <c r="M17" s="16"/>
      <c r="N17" s="16"/>
    </row>
    <row r="18" spans="1:14" x14ac:dyDescent="0.25">
      <c r="A18" s="67"/>
      <c r="B18" s="67"/>
      <c r="C18" s="66"/>
      <c r="D18" s="67"/>
      <c r="E18" s="60"/>
      <c r="I18" s="16"/>
      <c r="J18" s="16"/>
      <c r="K18" s="16"/>
      <c r="L18" s="16"/>
      <c r="M18" s="16"/>
      <c r="N18" s="16"/>
    </row>
    <row r="19" spans="1:14" ht="71.25" x14ac:dyDescent="0.25">
      <c r="A19" s="67"/>
      <c r="B19" s="2" t="s">
        <v>97</v>
      </c>
      <c r="C19" s="38" t="s">
        <v>6</v>
      </c>
      <c r="D19" s="2">
        <f>(1.2*2.45)*3+(1.2*1.8)*3</f>
        <v>15.3</v>
      </c>
      <c r="E19" s="46">
        <v>0</v>
      </c>
      <c r="F19" s="46">
        <f>PRODUCT(D19:E19)</f>
        <v>0</v>
      </c>
      <c r="G19" s="46">
        <v>0</v>
      </c>
      <c r="H19" s="46">
        <f>G19*D19</f>
        <v>0</v>
      </c>
      <c r="I19" s="16"/>
      <c r="J19" s="16"/>
      <c r="K19" s="16"/>
      <c r="L19" s="16"/>
      <c r="M19" s="16"/>
      <c r="N19" s="16"/>
    </row>
    <row r="20" spans="1:14" x14ac:dyDescent="0.25">
      <c r="A20" s="19" t="s">
        <v>68</v>
      </c>
      <c r="B20" s="2"/>
      <c r="C20" s="38"/>
      <c r="D20" s="2"/>
      <c r="E20" s="58"/>
      <c r="F20" s="46"/>
      <c r="G20" s="46"/>
      <c r="H20" s="46"/>
      <c r="I20" s="16"/>
      <c r="J20" s="16"/>
      <c r="K20" s="16"/>
      <c r="L20" s="16"/>
      <c r="M20" s="16"/>
      <c r="N20" s="16"/>
    </row>
    <row r="21" spans="1:14" ht="213.75" x14ac:dyDescent="0.25">
      <c r="A21" s="1"/>
      <c r="B21" s="2" t="s">
        <v>98</v>
      </c>
      <c r="C21" s="38" t="s">
        <v>6</v>
      </c>
      <c r="D21" s="2">
        <f>(1.2*2.45)*3+(1.2*1.8)*3</f>
        <v>15.3</v>
      </c>
      <c r="E21" s="46">
        <v>0</v>
      </c>
      <c r="F21" s="46">
        <f>PRODUCT(D21:E21)</f>
        <v>0</v>
      </c>
      <c r="G21" s="46">
        <v>0</v>
      </c>
      <c r="H21" s="46">
        <f>G21*D21</f>
        <v>0</v>
      </c>
      <c r="I21" s="16"/>
      <c r="J21" s="16"/>
      <c r="K21" s="16"/>
      <c r="L21" s="16"/>
      <c r="M21" s="16"/>
      <c r="N21" s="16"/>
    </row>
    <row r="22" spans="1:14" x14ac:dyDescent="0.25">
      <c r="A22" s="1"/>
      <c r="B22" s="67"/>
      <c r="C22" s="66"/>
      <c r="D22" s="67"/>
      <c r="E22" s="60"/>
      <c r="I22" s="16"/>
      <c r="J22" s="16"/>
      <c r="K22" s="16"/>
      <c r="L22" s="16"/>
      <c r="M22" s="16"/>
      <c r="N22" s="16"/>
    </row>
    <row r="23" spans="1:14" ht="228" x14ac:dyDescent="0.25">
      <c r="A23" s="1">
        <v>5</v>
      </c>
      <c r="B23" s="2" t="s">
        <v>87</v>
      </c>
      <c r="C23" s="38" t="s">
        <v>5</v>
      </c>
      <c r="D23" s="2">
        <f>(1.2*2.45)*3+(1.2*1.8)*3</f>
        <v>15.3</v>
      </c>
      <c r="E23" s="58">
        <v>0</v>
      </c>
      <c r="F23" s="46">
        <f>PRODUCT(D23:E23)</f>
        <v>0</v>
      </c>
      <c r="G23" s="46">
        <v>0</v>
      </c>
      <c r="H23" s="46">
        <f>G23*D23</f>
        <v>0</v>
      </c>
      <c r="I23" s="16"/>
      <c r="J23" s="16"/>
      <c r="K23" s="16"/>
      <c r="L23" s="16"/>
      <c r="M23" s="16"/>
      <c r="N23" s="16"/>
    </row>
    <row r="24" spans="1:14" x14ac:dyDescent="0.25">
      <c r="A24" s="1"/>
      <c r="B24" s="67"/>
      <c r="C24" s="66"/>
      <c r="D24" s="67"/>
      <c r="E24" s="60"/>
      <c r="I24" s="16"/>
      <c r="J24" s="16"/>
      <c r="K24" s="16"/>
      <c r="L24" s="16"/>
      <c r="M24" s="16"/>
      <c r="N24" s="16"/>
    </row>
    <row r="25" spans="1:14" ht="85.5" x14ac:dyDescent="0.25">
      <c r="A25" s="1">
        <v>6</v>
      </c>
      <c r="B25" s="2" t="s">
        <v>50</v>
      </c>
      <c r="C25" s="38" t="s">
        <v>5</v>
      </c>
      <c r="D25" s="2">
        <f>(1.2*2.45)*3+(1.2*1.8)*3</f>
        <v>15.3</v>
      </c>
      <c r="E25" s="58">
        <v>0</v>
      </c>
      <c r="F25" s="46">
        <f>PRODUCT(D25:E25)</f>
        <v>0</v>
      </c>
      <c r="G25" s="46">
        <v>0</v>
      </c>
      <c r="H25" s="46">
        <f>G25*D25</f>
        <v>0</v>
      </c>
      <c r="I25" s="16"/>
      <c r="J25" s="16"/>
      <c r="K25" s="16"/>
      <c r="L25" s="16"/>
      <c r="M25" s="16"/>
      <c r="N25" s="16"/>
    </row>
    <row r="26" spans="1:14" x14ac:dyDescent="0.25">
      <c r="A26" s="68"/>
      <c r="B26" s="68"/>
      <c r="C26" s="43"/>
      <c r="D26" s="68"/>
      <c r="E26" s="61"/>
      <c r="F26" s="61"/>
      <c r="G26" s="61"/>
      <c r="H26" s="61"/>
      <c r="I26" s="70"/>
      <c r="J26" s="70"/>
    </row>
    <row r="27" spans="1:14" x14ac:dyDescent="0.25">
      <c r="A27" s="1"/>
      <c r="B27" s="22" t="s">
        <v>49</v>
      </c>
      <c r="C27" s="38"/>
      <c r="D27" s="1"/>
      <c r="E27" s="46"/>
      <c r="F27" s="46">
        <f>SUM(F11:F26)</f>
        <v>0</v>
      </c>
      <c r="G27" s="46"/>
      <c r="H27" s="47">
        <f>SUM(H10:H26)</f>
        <v>0</v>
      </c>
      <c r="I27" s="70"/>
      <c r="J27" s="72"/>
      <c r="L27" s="72"/>
      <c r="N27" s="72"/>
    </row>
  </sheetData>
  <mergeCells count="2">
    <mergeCell ref="B2:F2"/>
    <mergeCell ref="B5:F5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portrait" horizontalDpi="300" verticalDpi="300" r:id="rId1"/>
  <headerFooter alignWithMargins="0"/>
  <rowBreaks count="1" manualBreakCount="1">
    <brk id="2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F58"/>
  <sheetViews>
    <sheetView view="pageBreakPreview" topLeftCell="A28" workbookViewId="0">
      <selection activeCell="F36" sqref="F36"/>
    </sheetView>
  </sheetViews>
  <sheetFormatPr defaultRowHeight="15" x14ac:dyDescent="0.25"/>
  <cols>
    <col min="1" max="1" width="5.85546875" customWidth="1"/>
    <col min="2" max="2" width="41.85546875" customWidth="1"/>
    <col min="3" max="3" width="4.42578125" customWidth="1"/>
    <col min="4" max="4" width="8" customWidth="1"/>
    <col min="5" max="5" width="11.7109375" customWidth="1"/>
    <col min="6" max="6" width="10.5703125" customWidth="1"/>
  </cols>
  <sheetData>
    <row r="4" spans="1:6" x14ac:dyDescent="0.25">
      <c r="B4" s="9" t="s">
        <v>29</v>
      </c>
    </row>
    <row r="5" spans="1:6" x14ac:dyDescent="0.25">
      <c r="B5" s="9" t="s">
        <v>39</v>
      </c>
    </row>
    <row r="6" spans="1:6" ht="185.25" x14ac:dyDescent="0.25">
      <c r="A6" s="1" t="s">
        <v>11</v>
      </c>
      <c r="B6" s="2" t="s">
        <v>21</v>
      </c>
      <c r="C6" s="4" t="s">
        <v>6</v>
      </c>
      <c r="D6" s="8">
        <f>SUM(D8:D13)</f>
        <v>34.5</v>
      </c>
      <c r="E6" s="3"/>
      <c r="F6" s="3"/>
    </row>
    <row r="8" spans="1:6" x14ac:dyDescent="0.25">
      <c r="B8" t="s">
        <v>45</v>
      </c>
      <c r="D8">
        <f t="shared" ref="D8:D13" si="0">4.5+1.25</f>
        <v>5.75</v>
      </c>
    </row>
    <row r="9" spans="1:6" x14ac:dyDescent="0.25">
      <c r="B9" t="s">
        <v>31</v>
      </c>
      <c r="D9">
        <f t="shared" si="0"/>
        <v>5.75</v>
      </c>
    </row>
    <row r="10" spans="1:6" x14ac:dyDescent="0.25">
      <c r="B10" t="s">
        <v>32</v>
      </c>
      <c r="D10">
        <f t="shared" si="0"/>
        <v>5.75</v>
      </c>
    </row>
    <row r="11" spans="1:6" x14ac:dyDescent="0.25">
      <c r="B11" t="s">
        <v>33</v>
      </c>
      <c r="D11">
        <f t="shared" si="0"/>
        <v>5.75</v>
      </c>
    </row>
    <row r="12" spans="1:6" x14ac:dyDescent="0.25">
      <c r="B12" t="s">
        <v>30</v>
      </c>
      <c r="D12">
        <f t="shared" si="0"/>
        <v>5.75</v>
      </c>
    </row>
    <row r="13" spans="1:6" x14ac:dyDescent="0.25">
      <c r="B13" t="s">
        <v>34</v>
      </c>
      <c r="D13">
        <f t="shared" si="0"/>
        <v>5.75</v>
      </c>
    </row>
    <row r="15" spans="1:6" ht="156.75" x14ac:dyDescent="0.25">
      <c r="A15" s="1" t="s">
        <v>12</v>
      </c>
      <c r="B15" s="2" t="s">
        <v>40</v>
      </c>
      <c r="C15" s="4" t="s">
        <v>6</v>
      </c>
      <c r="D15" s="8">
        <f>(4.75 + 1.15)*2</f>
        <v>11.8</v>
      </c>
      <c r="E15" s="3"/>
      <c r="F15" s="3"/>
    </row>
    <row r="17" spans="1:6" x14ac:dyDescent="0.25">
      <c r="A17" s="1" t="s">
        <v>38</v>
      </c>
      <c r="B17" s="7" t="s">
        <v>19</v>
      </c>
      <c r="C17" s="1"/>
      <c r="D17" s="3"/>
      <c r="E17" s="3"/>
      <c r="F17" s="3"/>
    </row>
    <row r="18" spans="1:6" ht="99.75" x14ac:dyDescent="0.25">
      <c r="A18" s="4"/>
      <c r="B18" s="2" t="s">
        <v>28</v>
      </c>
      <c r="C18" s="1" t="s">
        <v>8</v>
      </c>
      <c r="D18" s="10">
        <f>8*6</f>
        <v>48</v>
      </c>
      <c r="E18" s="3"/>
      <c r="F18" s="3"/>
    </row>
    <row r="19" spans="1:6" x14ac:dyDescent="0.25">
      <c r="A19" s="4"/>
      <c r="B19" s="2" t="s">
        <v>35</v>
      </c>
      <c r="C19" s="1"/>
      <c r="D19" s="3"/>
      <c r="E19" s="3"/>
      <c r="F19" s="3"/>
    </row>
    <row r="20" spans="1:6" x14ac:dyDescent="0.25">
      <c r="A20" s="4"/>
      <c r="B20" s="2" t="s">
        <v>36</v>
      </c>
      <c r="C20" s="1"/>
      <c r="D20" s="3"/>
      <c r="E20" s="3"/>
      <c r="F20" s="3"/>
    </row>
    <row r="21" spans="1:6" x14ac:dyDescent="0.25">
      <c r="B21" t="s">
        <v>45</v>
      </c>
    </row>
    <row r="22" spans="1:6" x14ac:dyDescent="0.25">
      <c r="B22" t="s">
        <v>31</v>
      </c>
    </row>
    <row r="23" spans="1:6" x14ac:dyDescent="0.25">
      <c r="B23" t="s">
        <v>32</v>
      </c>
    </row>
    <row r="24" spans="1:6" x14ac:dyDescent="0.25">
      <c r="B24" t="s">
        <v>33</v>
      </c>
    </row>
    <row r="25" spans="1:6" x14ac:dyDescent="0.25">
      <c r="B25" t="s">
        <v>30</v>
      </c>
    </row>
    <row r="26" spans="1:6" x14ac:dyDescent="0.25">
      <c r="B26" t="s">
        <v>34</v>
      </c>
    </row>
    <row r="27" spans="1:6" x14ac:dyDescent="0.25">
      <c r="B27" t="s">
        <v>37</v>
      </c>
    </row>
    <row r="29" spans="1:6" ht="42.75" x14ac:dyDescent="0.25">
      <c r="A29" s="1" t="s">
        <v>13</v>
      </c>
      <c r="B29" s="2" t="s">
        <v>22</v>
      </c>
      <c r="C29" s="1" t="s">
        <v>10</v>
      </c>
      <c r="D29" s="3">
        <v>3</v>
      </c>
      <c r="E29" s="3"/>
      <c r="F29" s="3"/>
    </row>
    <row r="31" spans="1:6" x14ac:dyDescent="0.25">
      <c r="B31" t="s">
        <v>31</v>
      </c>
    </row>
    <row r="32" spans="1:6" x14ac:dyDescent="0.25">
      <c r="B32" t="s">
        <v>33</v>
      </c>
    </row>
    <row r="33" spans="1:6" x14ac:dyDescent="0.25">
      <c r="B33" t="s">
        <v>30</v>
      </c>
    </row>
    <row r="37" spans="1:6" ht="42.75" x14ac:dyDescent="0.25">
      <c r="A37" s="1" t="s">
        <v>14</v>
      </c>
      <c r="B37" s="2" t="s">
        <v>23</v>
      </c>
      <c r="C37" s="1" t="s">
        <v>10</v>
      </c>
      <c r="D37" s="3">
        <v>5</v>
      </c>
    </row>
    <row r="38" spans="1:6" x14ac:dyDescent="0.25">
      <c r="B38" s="2" t="s">
        <v>35</v>
      </c>
    </row>
    <row r="39" spans="1:6" x14ac:dyDescent="0.25">
      <c r="B39" s="2" t="s">
        <v>41</v>
      </c>
    </row>
    <row r="40" spans="1:6" x14ac:dyDescent="0.25">
      <c r="B40" t="s">
        <v>46</v>
      </c>
    </row>
    <row r="41" spans="1:6" x14ac:dyDescent="0.25">
      <c r="B41" t="s">
        <v>31</v>
      </c>
    </row>
    <row r="42" spans="1:6" x14ac:dyDescent="0.25">
      <c r="B42" t="s">
        <v>32</v>
      </c>
    </row>
    <row r="43" spans="1:6" x14ac:dyDescent="0.25">
      <c r="B43" t="s">
        <v>30</v>
      </c>
    </row>
    <row r="44" spans="1:6" x14ac:dyDescent="0.25">
      <c r="B44" t="s">
        <v>42</v>
      </c>
    </row>
    <row r="45" spans="1:6" x14ac:dyDescent="0.25">
      <c r="B45" t="s">
        <v>43</v>
      </c>
    </row>
    <row r="48" spans="1:6" ht="42.75" x14ac:dyDescent="0.25">
      <c r="A48" s="1" t="s">
        <v>25</v>
      </c>
      <c r="B48" s="2" t="s">
        <v>24</v>
      </c>
      <c r="C48" s="1" t="s">
        <v>10</v>
      </c>
      <c r="D48" s="3">
        <v>4</v>
      </c>
      <c r="E48" s="3"/>
      <c r="F48" s="3"/>
    </row>
    <row r="49" spans="1:6" x14ac:dyDescent="0.25">
      <c r="B49" s="2"/>
    </row>
    <row r="50" spans="1:6" x14ac:dyDescent="0.25">
      <c r="B50" t="s">
        <v>32</v>
      </c>
      <c r="C50">
        <v>2</v>
      </c>
    </row>
    <row r="51" spans="1:6" x14ac:dyDescent="0.25">
      <c r="B51" t="s">
        <v>30</v>
      </c>
      <c r="C51">
        <v>1</v>
      </c>
    </row>
    <row r="52" spans="1:6" x14ac:dyDescent="0.25">
      <c r="B52" t="s">
        <v>34</v>
      </c>
      <c r="C52" s="11" t="s">
        <v>27</v>
      </c>
    </row>
    <row r="53" spans="1:6" x14ac:dyDescent="0.25">
      <c r="B53" t="s">
        <v>37</v>
      </c>
      <c r="C53">
        <v>2</v>
      </c>
    </row>
    <row r="58" spans="1:6" ht="72" x14ac:dyDescent="0.25">
      <c r="A58" s="1" t="s">
        <v>26</v>
      </c>
      <c r="B58" s="5" t="s">
        <v>44</v>
      </c>
      <c r="C58" s="4" t="s">
        <v>15</v>
      </c>
      <c r="D58" s="8">
        <v>1</v>
      </c>
      <c r="E58" s="3"/>
      <c r="F58" s="3"/>
    </row>
  </sheetData>
  <sheetProtection password="99D8" sheet="1" objects="1" scenarios="1"/>
  <phoneticPr fontId="19" type="noConversion"/>
  <pageMargins left="0.75" right="0.75" top="1" bottom="1" header="0.5" footer="0.5"/>
  <pageSetup paperSize="9" scale="96" orientation="portrait" verticalDpi="1200" r:id="rId1"/>
  <headerFooter alignWithMargins="0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naslovna</vt:lpstr>
      <vt:lpstr>fasada cesta</vt:lpstr>
      <vt:lpstr>fasada vrt</vt:lpstr>
      <vt:lpstr>balkoni</vt:lpstr>
      <vt:lpstr>obracun</vt:lpstr>
      <vt:lpstr>naslovna!elastik</vt:lpstr>
      <vt:lpstr>balkoni!Print_Area</vt:lpstr>
      <vt:lpstr>'fasada cesta'!Print_Area</vt:lpstr>
      <vt:lpstr>'fasada vrt'!Print_Area</vt:lpstr>
      <vt:lpstr>naslovna!Print_Area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elas tik</cp:lastModifiedBy>
  <cp:lastPrinted>2024-12-04T16:57:35Z</cp:lastPrinted>
  <dcterms:created xsi:type="dcterms:W3CDTF">2010-06-19T11:32:49Z</dcterms:created>
  <dcterms:modified xsi:type="dcterms:W3CDTF">2024-12-06T14:41:55Z</dcterms:modified>
</cp:coreProperties>
</file>