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STORIGE/shramba/3_project/2022/132_PZI_ABC_Ziherlova-6-LJ_Gospodar/PZI/xlsx/"/>
    </mc:Choice>
  </mc:AlternateContent>
  <xr:revisionPtr revIDLastSave="0" documentId="13_ncr:1_{500C67FD-3498-9F41-841E-FC2CA124EC5C}" xr6:coauthVersionLast="47" xr6:coauthVersionMax="47" xr10:uidLastSave="{00000000-0000-0000-0000-000000000000}"/>
  <bookViews>
    <workbookView xWindow="-49380" yWindow="2040" windowWidth="36820" windowHeight="35400" xr2:uid="{00000000-000D-0000-FFFF-FFFF00000000}"/>
  </bookViews>
  <sheets>
    <sheet name="prva" sheetId="5" r:id="rId1"/>
    <sheet name="rekapitulacija" sheetId="2" r:id="rId2"/>
    <sheet name="splošno" sheetId="25" r:id="rId3"/>
    <sheet name="pripravljalna dela" sheetId="24" r:id="rId4"/>
    <sheet name="FASADA" sheetId="26" r:id="rId5"/>
    <sheet name="VERTIKALNA STREHA" sheetId="20" r:id="rId6"/>
    <sheet name="POŠEVNA STREHA" sheetId="28" r:id="rId7"/>
    <sheet name="PODSTREHA" sheetId="27" r:id="rId8"/>
    <sheet name="KLET" sheetId="29" r:id="rId9"/>
    <sheet name="TERASA" sheetId="3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6" i="28" l="1"/>
  <c r="D115" i="26" l="1"/>
  <c r="D19" i="30"/>
  <c r="D9" i="30"/>
  <c r="D103" i="30"/>
  <c r="F103" i="30" s="1"/>
  <c r="D126" i="30"/>
  <c r="D114" i="30" s="1"/>
  <c r="F114" i="30" s="1"/>
  <c r="D31" i="30"/>
  <c r="D74" i="30" s="1"/>
  <c r="B46" i="2"/>
  <c r="B45" i="2"/>
  <c r="B44" i="2"/>
  <c r="D88" i="30" l="1"/>
  <c r="D108" i="30"/>
  <c r="D120" i="30" s="1"/>
  <c r="F126" i="30"/>
  <c r="D64" i="30"/>
  <c r="D51" i="30" s="1"/>
  <c r="F120" i="30"/>
  <c r="F88" i="30"/>
  <c r="F74" i="30"/>
  <c r="F35" i="30"/>
  <c r="F64" i="30" l="1"/>
  <c r="F108" i="30"/>
  <c r="D112" i="30"/>
  <c r="F112" i="30" s="1"/>
  <c r="F15" i="30"/>
  <c r="F19" i="30"/>
  <c r="F9" i="30"/>
  <c r="D9" i="26"/>
  <c r="D17" i="26"/>
  <c r="D261" i="26"/>
  <c r="D245" i="26"/>
  <c r="D21" i="26" s="1"/>
  <c r="D48" i="26"/>
  <c r="D63" i="26"/>
  <c r="D69" i="26"/>
  <c r="D546" i="26"/>
  <c r="D92" i="26" s="1"/>
  <c r="D476" i="26"/>
  <c r="D134" i="26"/>
  <c r="D133" i="26"/>
  <c r="D167" i="26"/>
  <c r="D153" i="26"/>
  <c r="D177" i="26"/>
  <c r="D223" i="26"/>
  <c r="D233" i="26"/>
  <c r="D264" i="26"/>
  <c r="F261" i="26"/>
  <c r="D259" i="26"/>
  <c r="F259" i="26" s="1"/>
  <c r="D260" i="26"/>
  <c r="F260" i="26" s="1"/>
  <c r="D258" i="26"/>
  <c r="D257" i="26"/>
  <c r="F257" i="26" s="1"/>
  <c r="D256" i="26"/>
  <c r="F256" i="26" s="1"/>
  <c r="D255" i="26"/>
  <c r="F255" i="26" s="1"/>
  <c r="D254" i="26"/>
  <c r="F254" i="26" s="1"/>
  <c r="D252" i="26"/>
  <c r="F258" i="26"/>
  <c r="D277" i="26"/>
  <c r="D278" i="26"/>
  <c r="D297" i="26"/>
  <c r="D42" i="26" s="1"/>
  <c r="D319" i="26"/>
  <c r="D335" i="26"/>
  <c r="D76" i="26" s="1"/>
  <c r="D547" i="26"/>
  <c r="D360" i="26"/>
  <c r="F360" i="26" s="1"/>
  <c r="D359" i="26"/>
  <c r="F359" i="26" s="1"/>
  <c r="D358" i="26"/>
  <c r="F358" i="26" s="1"/>
  <c r="D357" i="26"/>
  <c r="D356" i="26"/>
  <c r="D354" i="26"/>
  <c r="D352" i="26"/>
  <c r="D350" i="26"/>
  <c r="D348" i="26"/>
  <c r="D387" i="26"/>
  <c r="D443" i="26"/>
  <c r="D440" i="26"/>
  <c r="D436" i="26"/>
  <c r="D411" i="26"/>
  <c r="D517" i="26"/>
  <c r="D503" i="26" s="1"/>
  <c r="F596" i="26"/>
  <c r="D533" i="26"/>
  <c r="D574" i="26"/>
  <c r="D571" i="26"/>
  <c r="D447" i="26" s="1"/>
  <c r="D579" i="26"/>
  <c r="D262" i="26" s="1"/>
  <c r="F262" i="26" s="1"/>
  <c r="B34" i="2"/>
  <c r="B42" i="2"/>
  <c r="B40" i="2"/>
  <c r="B38" i="2"/>
  <c r="B37" i="2"/>
  <c r="B36" i="2"/>
  <c r="B35" i="2"/>
  <c r="B33" i="2"/>
  <c r="B31" i="2"/>
  <c r="B30" i="2"/>
  <c r="B29" i="2"/>
  <c r="B28" i="2"/>
  <c r="B26" i="2"/>
  <c r="B25" i="2"/>
  <c r="B24" i="2"/>
  <c r="B23" i="2"/>
  <c r="B22" i="2"/>
  <c r="B21" i="2"/>
  <c r="B20" i="2"/>
  <c r="B19" i="2"/>
  <c r="B18" i="2"/>
  <c r="B17" i="2"/>
  <c r="D96" i="20"/>
  <c r="D95" i="20"/>
  <c r="D94" i="20"/>
  <c r="D93" i="20"/>
  <c r="D43" i="20"/>
  <c r="D63" i="20"/>
  <c r="D76" i="20"/>
  <c r="D31" i="20" s="1"/>
  <c r="D19" i="20"/>
  <c r="D8" i="20"/>
  <c r="F24" i="30" l="1"/>
  <c r="E45" i="2" s="1"/>
  <c r="F31" i="30"/>
  <c r="D203" i="26"/>
  <c r="D98" i="26" s="1"/>
  <c r="D111" i="26"/>
  <c r="D104" i="26" s="1"/>
  <c r="D58" i="26"/>
  <c r="D499" i="26"/>
  <c r="D516" i="26"/>
  <c r="D511" i="26" s="1"/>
  <c r="F511" i="26" s="1"/>
  <c r="D71" i="20"/>
  <c r="D14" i="28" l="1"/>
  <c r="D19" i="28"/>
  <c r="D22" i="28"/>
  <c r="D223" i="28"/>
  <c r="D203" i="28"/>
  <c r="D198" i="28"/>
  <c r="D192" i="28"/>
  <c r="D188" i="28"/>
  <c r="D169" i="28"/>
  <c r="D184" i="28"/>
  <c r="D164" i="28"/>
  <c r="D160" i="28"/>
  <c r="F160" i="28" s="1"/>
  <c r="D159" i="28"/>
  <c r="D157" i="28"/>
  <c r="D156" i="28"/>
  <c r="D69" i="28"/>
  <c r="D51" i="28"/>
  <c r="D14" i="27"/>
  <c r="D109" i="28"/>
  <c r="D38" i="28"/>
  <c r="D91" i="28"/>
  <c r="D96" i="28"/>
  <c r="F96" i="28" s="1"/>
  <c r="D134" i="28"/>
  <c r="D120" i="28" s="1"/>
  <c r="D43" i="27"/>
  <c r="F43" i="27" s="1"/>
  <c r="D32" i="27"/>
  <c r="D54" i="27" s="1"/>
  <c r="D18" i="29"/>
  <c r="F335" i="26"/>
  <c r="F356" i="26"/>
  <c r="F354" i="26"/>
  <c r="F352" i="26"/>
  <c r="F357" i="26"/>
  <c r="F51" i="30" l="1"/>
  <c r="D45" i="30"/>
  <c r="F45" i="30" s="1"/>
  <c r="F132" i="30" s="1"/>
  <c r="D9" i="28"/>
  <c r="D26" i="28" s="1"/>
  <c r="D128" i="28"/>
  <c r="D62" i="27"/>
  <c r="D105" i="28"/>
  <c r="F105" i="28" s="1"/>
  <c r="F136" i="30" l="1"/>
  <c r="E46" i="2"/>
  <c r="F44" i="2" s="1"/>
  <c r="F330" i="26"/>
  <c r="F329" i="26"/>
  <c r="F319" i="26"/>
  <c r="F277" i="26"/>
  <c r="F264" i="26"/>
  <c r="F245" i="26"/>
  <c r="F203" i="26"/>
  <c r="F313" i="26"/>
  <c r="F278" i="26"/>
  <c r="F17" i="26"/>
  <c r="F252" i="26"/>
  <c r="F223" i="26"/>
  <c r="F190" i="26"/>
  <c r="F350" i="26"/>
  <c r="F348" i="26"/>
  <c r="F290" i="26" l="1"/>
  <c r="E21" i="2" s="1"/>
  <c r="F76" i="26"/>
  <c r="F63" i="26"/>
  <c r="F26" i="26"/>
  <c r="F48" i="26"/>
  <c r="F21" i="26"/>
  <c r="F220" i="28" l="1"/>
  <c r="F219" i="28"/>
  <c r="F218" i="28"/>
  <c r="F217" i="28"/>
  <c r="F216" i="28"/>
  <c r="F215" i="28"/>
  <c r="F203" i="28"/>
  <c r="F198" i="28"/>
  <c r="F142" i="28"/>
  <c r="F50" i="29"/>
  <c r="F47" i="29"/>
  <c r="F18" i="29"/>
  <c r="D9" i="29"/>
  <c r="F9" i="29" s="1"/>
  <c r="F62" i="27"/>
  <c r="F54" i="27"/>
  <c r="F32" i="27"/>
  <c r="D9" i="27"/>
  <c r="F9" i="27" s="1"/>
  <c r="D24" i="27" l="1"/>
  <c r="F24" i="27" s="1"/>
  <c r="D36" i="29"/>
  <c r="F36" i="29" s="1"/>
  <c r="F53" i="29" s="1"/>
  <c r="F57" i="29" s="1"/>
  <c r="F42" i="2" s="1"/>
  <c r="F14" i="27"/>
  <c r="F68" i="27" l="1"/>
  <c r="F72" i="27" s="1"/>
  <c r="F40" i="2" s="1"/>
  <c r="F223" i="28"/>
  <c r="F229" i="28" s="1"/>
  <c r="E38" i="2" s="1"/>
  <c r="F192" i="28"/>
  <c r="F188" i="28"/>
  <c r="F184" i="28"/>
  <c r="F175" i="28"/>
  <c r="F164" i="28"/>
  <c r="F159" i="28"/>
  <c r="F157" i="28"/>
  <c r="F156" i="28"/>
  <c r="F134" i="28"/>
  <c r="F128" i="28"/>
  <c r="F120" i="28"/>
  <c r="F109" i="28"/>
  <c r="F91" i="28"/>
  <c r="F69" i="28"/>
  <c r="F51" i="28"/>
  <c r="F38" i="28"/>
  <c r="F22" i="28"/>
  <c r="F19" i="28"/>
  <c r="F9" i="28"/>
  <c r="F436" i="26"/>
  <c r="F440" i="26"/>
  <c r="F443" i="26"/>
  <c r="F387" i="26"/>
  <c r="F517" i="26"/>
  <c r="F516" i="26"/>
  <c r="F503" i="26"/>
  <c r="F499" i="26"/>
  <c r="F574" i="26"/>
  <c r="F571" i="26"/>
  <c r="F579" i="26"/>
  <c r="F533" i="26"/>
  <c r="F206" i="28" l="1"/>
  <c r="E37" i="2" s="1"/>
  <c r="F84" i="28"/>
  <c r="E35" i="2" s="1"/>
  <c r="F147" i="28"/>
  <c r="E36" i="2" s="1"/>
  <c r="F14" i="28"/>
  <c r="F31" i="28" s="1"/>
  <c r="F169" i="28"/>
  <c r="F546" i="26"/>
  <c r="F233" i="28" l="1"/>
  <c r="E34" i="2"/>
  <c r="F33" i="2" s="1"/>
  <c r="F69" i="26"/>
  <c r="F58" i="26" l="1"/>
  <c r="F26" i="24"/>
  <c r="F182" i="26" l="1"/>
  <c r="F167" i="26" l="1"/>
  <c r="F595" i="26" l="1"/>
  <c r="D172" i="26" l="1"/>
  <c r="F172" i="26" s="1"/>
  <c r="F602" i="26"/>
  <c r="E25" i="2" s="1"/>
  <c r="F369" i="26"/>
  <c r="F54" i="26"/>
  <c r="F447" i="26" l="1"/>
  <c r="F8" i="20" l="1"/>
  <c r="D14" i="20"/>
  <c r="F14" i="20" s="1"/>
  <c r="F19" i="20"/>
  <c r="F31" i="20"/>
  <c r="F43" i="20"/>
  <c r="F63" i="20"/>
  <c r="F71" i="20"/>
  <c r="F76" i="20"/>
  <c r="F93" i="20"/>
  <c r="F94" i="20"/>
  <c r="F95" i="20"/>
  <c r="F96" i="20"/>
  <c r="F228" i="26"/>
  <c r="F233" i="26"/>
  <c r="F133" i="26"/>
  <c r="F302" i="26"/>
  <c r="F297" i="26"/>
  <c r="F42" i="26"/>
  <c r="F619" i="26"/>
  <c r="F134" i="26"/>
  <c r="F111" i="26"/>
  <c r="F104" i="26"/>
  <c r="F98" i="26"/>
  <c r="F476" i="26"/>
  <c r="F411" i="26"/>
  <c r="F177" i="26"/>
  <c r="F153" i="26"/>
  <c r="F115" i="26"/>
  <c r="F92" i="26"/>
  <c r="F36" i="26"/>
  <c r="F80" i="26"/>
  <c r="F30" i="26"/>
  <c r="F9" i="26"/>
  <c r="F609" i="26"/>
  <c r="F612" i="26"/>
  <c r="F615" i="26"/>
  <c r="B15" i="2"/>
  <c r="F22" i="24"/>
  <c r="F5" i="24"/>
  <c r="B3" i="2"/>
  <c r="D6" i="2" s="1"/>
  <c r="B2" i="2"/>
  <c r="B6" i="2" s="1"/>
  <c r="B1" i="2"/>
  <c r="F100" i="20" l="1"/>
  <c r="E31" i="2" s="1"/>
  <c r="F24" i="20"/>
  <c r="E29" i="2"/>
  <c r="F84" i="20"/>
  <c r="E30" i="2" s="1"/>
  <c r="F28" i="24"/>
  <c r="F27" i="24"/>
  <c r="F340" i="26"/>
  <c r="E22" i="2" s="1"/>
  <c r="F215" i="26"/>
  <c r="E19" i="2" s="1"/>
  <c r="F587" i="26"/>
  <c r="E24" i="2" s="1"/>
  <c r="F380" i="26"/>
  <c r="E23" i="2" s="1"/>
  <c r="F623" i="26"/>
  <c r="E26" i="2" s="1"/>
  <c r="F85" i="26"/>
  <c r="F267" i="26"/>
  <c r="E20" i="2" s="1"/>
  <c r="F28" i="2" l="1"/>
  <c r="F104" i="20"/>
  <c r="F42" i="24"/>
  <c r="E18" i="2"/>
  <c r="F17" i="2" s="1"/>
  <c r="F627" i="26"/>
  <c r="F15" i="2"/>
  <c r="F48" i="2" l="1"/>
  <c r="F50" i="2" s="1"/>
  <c r="F53" i="2" s="1"/>
  <c r="E29" i="5" s="1"/>
  <c r="F54" i="2" l="1"/>
  <c r="F55" i="2" s="1"/>
  <c r="F57" i="2" s="1"/>
  <c r="E32" i="5" s="1"/>
  <c r="E30" i="5" l="1"/>
</calcChain>
</file>

<file path=xl/sharedStrings.xml><?xml version="1.0" encoding="utf-8"?>
<sst xmlns="http://schemas.openxmlformats.org/spreadsheetml/2006/main" count="2207" uniqueCount="867">
  <si>
    <t>1.</t>
  </si>
  <si>
    <t>2.</t>
  </si>
  <si>
    <t>3.</t>
  </si>
  <si>
    <t>4.</t>
  </si>
  <si>
    <t>Opis del</t>
  </si>
  <si>
    <t>EM</t>
  </si>
  <si>
    <t>Količina</t>
  </si>
  <si>
    <t>Cena/EM</t>
  </si>
  <si>
    <t>Skupaj</t>
  </si>
  <si>
    <t>m2</t>
  </si>
  <si>
    <t>m1</t>
  </si>
  <si>
    <t>kpl</t>
  </si>
  <si>
    <t>Investitor:</t>
  </si>
  <si>
    <t>Za gradnjo:</t>
  </si>
  <si>
    <t xml:space="preserve">REKAPITULACIJA </t>
  </si>
  <si>
    <t>SKUPAJ OBRTNIŠKA DELA</t>
  </si>
  <si>
    <t>pos/prost</t>
  </si>
  <si>
    <t>kos</t>
  </si>
  <si>
    <t>SKUPAJ GRADBENO OBRTNIŠKA DELA</t>
  </si>
  <si>
    <t>&gt;</t>
  </si>
  <si>
    <t xml:space="preserve">GOI </t>
  </si>
  <si>
    <t>SKUPAJ GRADBENO OBRTNIŠKA DELA (brez DDV)</t>
  </si>
  <si>
    <t>SKUPAJ</t>
  </si>
  <si>
    <t>1000 LJUBLJANA</t>
  </si>
  <si>
    <t>ŠT. PONUDBE:</t>
  </si>
  <si>
    <t>DATUM:</t>
  </si>
  <si>
    <t>OPCIJA PONUDBE:</t>
  </si>
  <si>
    <t>NAČIN OBRAČUNA:</t>
  </si>
  <si>
    <t>PLAČILNI POGOJI:</t>
  </si>
  <si>
    <t>po dogovoru</t>
  </si>
  <si>
    <t>ROK IZVEDBE:</t>
  </si>
  <si>
    <t>POSEBNI POGOJI:</t>
  </si>
  <si>
    <r>
      <t xml:space="preserve">za izvedbo </t>
    </r>
    <r>
      <rPr>
        <b/>
        <sz val="12"/>
        <rFont val="Calibri"/>
        <family val="2"/>
        <scheme val="minor"/>
      </rPr>
      <t xml:space="preserve">gradbeno obrtniških del </t>
    </r>
    <r>
      <rPr>
        <sz val="12"/>
        <rFont val="Calibri"/>
        <family val="2"/>
        <scheme val="minor"/>
      </rPr>
      <t>na objektu:</t>
    </r>
  </si>
  <si>
    <t>Skupaj :</t>
  </si>
  <si>
    <t>SKUPAJ PONUDBA:</t>
  </si>
  <si>
    <t>Sestavil:</t>
  </si>
  <si>
    <t>na ključ</t>
  </si>
  <si>
    <t>DDV (9,5%):</t>
  </si>
  <si>
    <t>DDV (9,5%)</t>
  </si>
  <si>
    <t>m3</t>
  </si>
  <si>
    <t>90 dni</t>
  </si>
  <si>
    <t>INVESTICIJSKO VZDRŽEVANJE – ENERGETSKA SANACIJA</t>
  </si>
  <si>
    <t>Naslov:</t>
  </si>
  <si>
    <t>v ceni upoštevati ves pomožni material in dela</t>
  </si>
  <si>
    <t>-</t>
  </si>
  <si>
    <t>Dobava in vgradnja toplotne izolacije:</t>
  </si>
  <si>
    <t>PRIPRAVLJALNA DELA</t>
  </si>
  <si>
    <t>montaža in demotaža zaščitne gradbiščne ograje višine 200 cm.</t>
  </si>
  <si>
    <t>zaščita ploščnika oz. ceste pred začetkom del;</t>
  </si>
  <si>
    <t>Zavarovanje in zaščita vhodov objekta</t>
  </si>
  <si>
    <t>vsi eventuelni manipulativni stroški.</t>
  </si>
  <si>
    <t>čiščenje po končanih delih.</t>
  </si>
  <si>
    <t>SKUPAJ PRIPRAVLJALNA DELA</t>
  </si>
  <si>
    <t>5.</t>
  </si>
  <si>
    <t>11.</t>
  </si>
  <si>
    <t>MW (SIST EN 13162)</t>
  </si>
  <si>
    <t>6.</t>
  </si>
  <si>
    <t>7.</t>
  </si>
  <si>
    <t>8.</t>
  </si>
  <si>
    <t>9.</t>
  </si>
  <si>
    <t>10.</t>
  </si>
  <si>
    <t>12.</t>
  </si>
  <si>
    <t>13.</t>
  </si>
  <si>
    <t>v ceni upoštevati ves pomožni material in dela.</t>
  </si>
  <si>
    <t>Sd = 0,04 m, standard SIST EN 1931</t>
  </si>
  <si>
    <t>preklopi prelepljeni z lepilnim trakom, npr. Knauf Insulation Homeseal LDS UV</t>
  </si>
  <si>
    <t>Dobava in montaža Al strelovod z Rf nosilci.</t>
  </si>
  <si>
    <t>raztezek pri pretrgu: &gt;35 %</t>
  </si>
  <si>
    <t>odpornost proti tečenju: 100° C</t>
  </si>
  <si>
    <t>toplotna prevodnost λ=0,035 W/mK (SIST EN 12667)</t>
  </si>
  <si>
    <t>Obvezne meritve po montaži v obliki elaborata.</t>
  </si>
  <si>
    <t>Demontaža in odstranitev obstoječe salonitne kritine:</t>
  </si>
  <si>
    <t>Povdarek na pravilnem odstranjevanju in shranjevanju.</t>
  </si>
  <si>
    <t>pločevina, deb. 0,6, cinkana, prašno barvana</t>
  </si>
  <si>
    <t>v ceni upoštevati odstranitev lesenih letev 8/5</t>
  </si>
  <si>
    <t>Demontaža in odstranitev odkapne obrobe:</t>
  </si>
  <si>
    <t>Dobava in montaža distančnikov za montažo kritine:</t>
  </si>
  <si>
    <t>razred gorljivosti A1 (SIST EN 13501-1)</t>
  </si>
  <si>
    <t>Alu profil z mrežico za izvedbo spodnjih robov z odkapom.</t>
  </si>
  <si>
    <t>npr. KnaufInsulation NaturalBoard Venti</t>
  </si>
  <si>
    <t>npr. Knauf Insulation Homeseal LDS 5</t>
  </si>
  <si>
    <t>horizontalno in vertikalno 6cm</t>
  </si>
  <si>
    <t>Sd = 0,02 m, standard SIST EN 1931</t>
  </si>
  <si>
    <t xml:space="preserve">npr. Knauf Insulation Homeseal LDS </t>
  </si>
  <si>
    <t>Dobava in montaža kritine:</t>
  </si>
  <si>
    <t>Zn min. 270 g/m2</t>
  </si>
  <si>
    <t>debelina barve min. 25 mikrometra</t>
  </si>
  <si>
    <t>debelina pločevine 0,6 mm</t>
  </si>
  <si>
    <t>Dobava in montaža odkapne obrobe:</t>
  </si>
  <si>
    <t>SKUPAJ VERTIKALNA STREŠINA</t>
  </si>
  <si>
    <t>Demontaža in odstranitev obstoječe kritine</t>
  </si>
  <si>
    <t>trapezna pločevina</t>
  </si>
  <si>
    <t>okenska, slemenska, vetrna, druga pločevina...</t>
  </si>
  <si>
    <t>Demontaža in odstranitev odkapnih obrob:</t>
  </si>
  <si>
    <t>žlebovi, zaščitne in druge pločevine...</t>
  </si>
  <si>
    <t>Demontaža in odstranitev obstoječe strešne line</t>
  </si>
  <si>
    <t>montaža skladno z detajlom proizvajalca</t>
  </si>
  <si>
    <t>fiksne mrežice, dimenzije cca. 80/80 cm</t>
  </si>
  <si>
    <t>demontažne mrežice, cca. 80/80 cm</t>
  </si>
  <si>
    <t>fiksne mrežice, dimenzije cca. 50/80 cm</t>
  </si>
  <si>
    <t>demontažne mrežice, cca. 50/80 cm</t>
  </si>
  <si>
    <t>fiksne mrežice, dimenzije cca. 120/80 cm</t>
  </si>
  <si>
    <t>demontažne mrežice, cca. 120/80 cm</t>
  </si>
  <si>
    <t>Dobava in montaža novih odduhov:</t>
  </si>
  <si>
    <t>cev fi 100 mm iz Fe/Zn barvane pločevine</t>
  </si>
  <si>
    <t>Dobava in montaža okroglih odtočnih cevi:</t>
  </si>
  <si>
    <t>Dobava in montaža izhodne strešne line</t>
  </si>
  <si>
    <t>dimenzij 80/100</t>
  </si>
  <si>
    <t>npr. Velux GVT z pripadajočimi obrobami</t>
  </si>
  <si>
    <t>Sanacija betonskih delov:</t>
  </si>
  <si>
    <t>pregled sanacijskih površin</t>
  </si>
  <si>
    <t>Dobava in montaža lesenih leg za dvig večje strešine</t>
  </si>
  <si>
    <t>toplotno izolacijske plošče iz mineralne volne</t>
  </si>
  <si>
    <t>MW standard (SIST EN 13162)</t>
  </si>
  <si>
    <t>razred gorljivosti: A1(SIST EN 13501-1)</t>
  </si>
  <si>
    <t>montaža na linijah obstočih špirovcev</t>
  </si>
  <si>
    <t>Dobava in montaža prezračevalnega traku</t>
  </si>
  <si>
    <t>Izklesovanje poškodovanega betona do zdrave površine</t>
  </si>
  <si>
    <t>mehansko čiščenje korodirane armature do kovinskega sijaja</t>
  </si>
  <si>
    <t>polnilo iz poliuretanske pene, debeline 1,5 cm</t>
  </si>
  <si>
    <t>npr. Brucha ECO 57</t>
  </si>
  <si>
    <t>razred gorljivosti: A1 (SIST EN 13501-1)</t>
  </si>
  <si>
    <t>toplotna prevodnost: λ=0,040 W/mK (SIST EN 12667)</t>
  </si>
  <si>
    <t>v ceni upoštevati podkonstrukcijo kritine</t>
  </si>
  <si>
    <t>npr. Knauf Insulation LDS 100</t>
  </si>
  <si>
    <t>Sd &gt; 100, standard SIST EN 1931</t>
  </si>
  <si>
    <t>mreža v obliki skeletne stene</t>
  </si>
  <si>
    <t>debeline 16 cm</t>
  </si>
  <si>
    <t>konstrukcijski les, lega 7/13, v dveh slojih</t>
  </si>
  <si>
    <t>npr. Knauf Insulation UNIFIT 035</t>
  </si>
  <si>
    <t>toplotna prevodnost: λ=0,035 W/mK (SIST EN 12667)</t>
  </si>
  <si>
    <t>prosto polaganje v dveh slojih (26 cm)= 16+10</t>
  </si>
  <si>
    <t>letev 5/4, v dveh slojih</t>
  </si>
  <si>
    <t>letev 5/4</t>
  </si>
  <si>
    <t>upoštevano stanovanjski del</t>
  </si>
  <si>
    <t>Dobava in montaža visečih kvadratnih žlebov:</t>
  </si>
  <si>
    <t>žleb  r.š. 600 mm iz Fe/Zn barvane pločevine.</t>
  </si>
  <si>
    <t>znak/logo</t>
  </si>
  <si>
    <t>IME PODJETJA</t>
  </si>
  <si>
    <t>naslov</t>
  </si>
  <si>
    <t>000/000</t>
  </si>
  <si>
    <t>kraj</t>
  </si>
  <si>
    <t>telefon</t>
  </si>
  <si>
    <t>mail</t>
  </si>
  <si>
    <t xml:space="preserve">DAVČNA ŠT.: </t>
  </si>
  <si>
    <t>Ime PODJETJA</t>
  </si>
  <si>
    <t>ime in priimek</t>
  </si>
  <si>
    <t>ime in podpis</t>
  </si>
  <si>
    <t>Priprava gradbišča.</t>
  </si>
  <si>
    <t xml:space="preserve">Čiščenje terena pred pričetkom del </t>
  </si>
  <si>
    <t xml:space="preserve">in vzpostavitev okolice izven območja gradbišča v </t>
  </si>
  <si>
    <t>prvotno stanje (po končani gradnji)</t>
  </si>
  <si>
    <t xml:space="preserve">postavitev opozorilnih in obvestilnih tabel </t>
  </si>
  <si>
    <t>določenih za posamezno vrsto del;</t>
  </si>
  <si>
    <t xml:space="preserve">namestitev kontejnerja za delavce, barake za </t>
  </si>
  <si>
    <t>orodje, kemičnega WC-ja, pavšal;</t>
  </si>
  <si>
    <t>ureditev priključka na vodovodno omrežje, priklop</t>
  </si>
  <si>
    <t>gradbiščne el. omarice;</t>
  </si>
  <si>
    <t xml:space="preserve"> V ceni je potrebno upoštevati: statični izračun z   </t>
  </si>
  <si>
    <t xml:space="preserve">upoštevanjem določil zakona o VZD, strošek </t>
  </si>
  <si>
    <t xml:space="preserve">amortizacije odra za ves čas gradnje, protiprašno </t>
  </si>
  <si>
    <t xml:space="preserve">zaščito s ponjavami,ozemljitvijo in izdelavo vse </t>
  </si>
  <si>
    <t>potrebne dokumentacije, dovoljenj, ipd.</t>
  </si>
  <si>
    <t xml:space="preserve">V ceni upoštevati oder za zaščito mimoidočih in </t>
  </si>
  <si>
    <t xml:space="preserve">varen vstop v objekt; širine min. 1,10 m. </t>
  </si>
  <si>
    <t xml:space="preserve">V ceni je potrebno upoštevati vzdrževanje odra v </t>
  </si>
  <si>
    <t xml:space="preserve">času gradnje in pridobitev vseh potrebnih </t>
  </si>
  <si>
    <t xml:space="preserve">dovoljen, stroškov taks in soglasij za posega </t>
  </si>
  <si>
    <t>javnih površinah.</t>
  </si>
  <si>
    <t>SPLOŠNE OPOMBE:</t>
  </si>
  <si>
    <t xml:space="preserve">Popis/predračun gradbeno-obrtniških del je le sestavni del projekta in ne nadomešča ostalih delov </t>
  </si>
  <si>
    <t>projekta. Ponudnik oz. izvajalec se zavezuje pri pripravi ponudbe in pri izvajanju upoštevati  tudi vse</t>
  </si>
  <si>
    <t>načrte vključno s tehničnimi poročili!</t>
  </si>
  <si>
    <t>V primeru tiskarskih napak ali morebitnih neskladnosti med posameznimi načrti se</t>
  </si>
  <si>
    <t>ponudnik/izvajalec zavezuje na to opozoriti projektanta/e in pridobiti ustrezno nedvoumno</t>
  </si>
  <si>
    <t>navodilo, preden določi ponudbeno/pogodbeno ceno.</t>
  </si>
  <si>
    <t>ZAKONSKA DOLOČILA:</t>
  </si>
  <si>
    <t>V skladu z veljavnim GZ je ponudnik/izvajalec dolžan:</t>
  </si>
  <si>
    <t>1. pravočasno ukreniti, kar je treba za varnost delavcev, mimoidočih, prometa in sosednjih objektov</t>
  </si>
  <si>
    <t xml:space="preserve">   ter varnost same gradnje in del, ki se izvajajo na gradbišču, opreme, materiala in strojnega parka,</t>
  </si>
  <si>
    <t>2. izvajati dela po projektu za izvedbo,</t>
  </si>
  <si>
    <t xml:space="preserve">3. sproti pripravljati vse potrebno, da se po končani gradnji izdela projekt izvedenih del, </t>
  </si>
  <si>
    <t>4. izvajati dela v skladu z gradbenimi predpisi, ki veljajo za gradnjo, ki jo izvaja, ter po pravilih gradbene stroke,</t>
  </si>
  <si>
    <t>5. vgrajevati samo tiste gradbene proizvode, ki ustrezajo nameravani uporabi in so bili dani v promet</t>
  </si>
  <si>
    <t xml:space="preserve">   skladno s predpisi o dajanju gradbenih proizvodov v promet in katerih skladnost je potrjena z ustreznimi</t>
  </si>
  <si>
    <t xml:space="preserve">   listinami o skladnosti in takšne naravne materiale oziroma mineralne surovine, za katere obstoji dokaz</t>
  </si>
  <si>
    <t xml:space="preserve">   da so bile pridobljene v skladu s predpisi o rudarstvu oziroma da so iz legalnega kopa,</t>
  </si>
  <si>
    <t>6. investitorju oziroma nadzorniku sproti izročati vso dokumentacijo, ateste, dokazila o pregledih in</t>
  </si>
  <si>
    <t xml:space="preserve">   meritvah ustreznosti izvedbe del, ki se nanašajo na vgrajene materiale in proizvode,</t>
  </si>
  <si>
    <t>7. z lastno kontrolo zagotoviti, da se dela izvajajo v skladu s prejšnjimi točkami in v primeru, da se dela</t>
  </si>
  <si>
    <t xml:space="preserve">   izvajajo na objektu, ki je varovan v skladu s predpisi o varstvu kulturne dediščine, tudi zagotoviti ustrezno</t>
  </si>
  <si>
    <t xml:space="preserve">   sodelovanje s pristojno službo za varstvo kulturne dediščine. Šteje se, da je izvajalec opravil vse potrebno,</t>
  </si>
  <si>
    <t xml:space="preserve">   da se po končani gradnji izdela projekt izvedenih del, če so v gradbenem dnevniku dokumentirane vse</t>
  </si>
  <si>
    <t xml:space="preserve">   spremembe oziroma dopolnitve projekta za izvedbo, nastale med gradnjo in sta takšne spremembe in</t>
  </si>
  <si>
    <t xml:space="preserve">   dopolnitve sproti potrjevala odgovorni nadzornik in odgovorni projektant.</t>
  </si>
  <si>
    <t>V skladu z Gradbenim zakonom in podzakonskih predpisov je izvajalec na gradbišču dolžan</t>
  </si>
  <si>
    <t>voditi gradbeni dnevnik, če je za objekt pridobljeno GD!</t>
  </si>
  <si>
    <t>Za obračun del se lahko izvajalec del in naročnik dogovorita o vodenju knjige obračunskih izmer (gradbeno</t>
  </si>
  <si>
    <t>knjigo), v skladu z napredovanjem del, razen v primeru, ko je v  pogodbi izrecno določeno, da se obračun</t>
  </si>
  <si>
    <t>izvrši po tako imenovanem načinu ključ v roke.</t>
  </si>
  <si>
    <t>Izvajalec se zavezuje pred začetkom in med izvajanjem posameznih del opraviti pregled projekta za izvedbo</t>
  </si>
  <si>
    <t>in opozoriti investitorja, projektanta in revidenta  ter nadzornika na morebitne ugotovljenepomanjkljivosti ter</t>
  </si>
  <si>
    <t xml:space="preserve"> pismeno zahtevati njihovo odpravo. </t>
  </si>
  <si>
    <t xml:space="preserve">Če izvajalec pri pregledu potrjenega projekta za izvedbo ugotovi takšnenapake, zaradi katerih bi lahko bila ogrožena </t>
  </si>
  <si>
    <t xml:space="preserve">varnost objekta, življenje in zdravje ljudi, promet, sosednji objekti ali okolje, investitor oziroma projektant pa, </t>
  </si>
  <si>
    <t>ne poskrbita za odpravo napak v projektu, je izvajalec dolžan takšne napake javiti pristojni inšpekciji in do dokončne</t>
  </si>
  <si>
    <t>odločitve ustaviti dela, ob ustavitvi del pa ukreniti vse potrebno, da ustavitev dela ne bi povzročila škode!</t>
  </si>
  <si>
    <t xml:space="preserve">Izvajalec se zavezuje med izvajanjem posameznih etap del nadzorniku omogočiti, da opravlja sprotno kontrolo </t>
  </si>
  <si>
    <t>gradbenih konstrukcij in drugih nosilnih elementov.</t>
  </si>
  <si>
    <t>Izvajalec se zavezuje zagotoviti, da je na gradbišču ves čas gradnje na vpogled vsaj en izvod gradbenega dovoljenja</t>
  </si>
  <si>
    <t>ter vsaj tisti del projekta za izvedbo, ki je potreben glede na trenutno stanje izvajanja gradnje.</t>
  </si>
  <si>
    <t>DOLOČILA V ZVEZI Z OBSEGOM POGODBENE CENE POSAMEZNIH POSTAVK:</t>
  </si>
  <si>
    <t>Vse navedene (in ostale zahteve veljavnih predpisov) se ponudnik/izvajalec</t>
  </si>
  <si>
    <t>zavezuje upoštevati v svojih enotnih ponudbenih/pogodbenih cenah!</t>
  </si>
  <si>
    <t>V enotnih cenah se izvajalec zavezuje upoštevati vse konkretne okoliščine</t>
  </si>
  <si>
    <t>za delo na obravnavani lokaciji in konkretnem objektu z vsemi njegovimi posebnostmi!</t>
  </si>
  <si>
    <t xml:space="preserve">Vse morebitne oteževalne okoliščine za izvedbo se ponudnik/izvajalec </t>
  </si>
  <si>
    <t>zavezuje predvideti in jih upoštevati v enotnih cenah!</t>
  </si>
  <si>
    <t>Za pripravo ponudbe in obračuna se načeloma uporabljajo</t>
  </si>
  <si>
    <t>GNG gradbene norme (gippos).</t>
  </si>
  <si>
    <t>Vsi ponudniki/izvajalci se zavezujejo v enotnih cenah upoštevati vse stroške</t>
  </si>
  <si>
    <t xml:space="preserve">za kompletno izdelavo posamezne postavke! </t>
  </si>
  <si>
    <t>To je predvsem:</t>
  </si>
  <si>
    <t>- material za izdelavo pri vseh postavkah (razen v primeru, ko je pri</t>
  </si>
  <si>
    <t xml:space="preserve">  posamezni postavki izrecno navedena klavzula: brez dobave materiala?!)</t>
  </si>
  <si>
    <t>- stroški dela</t>
  </si>
  <si>
    <t>- amortizacijo in druge stroške v zvezi z osnovnimi sredstvi</t>
  </si>
  <si>
    <t>- splošne stroški:</t>
  </si>
  <si>
    <t>Med splošne stroške pa spada:</t>
  </si>
  <si>
    <t xml:space="preserve"> režija gradbišča in</t>
  </si>
  <si>
    <t>- vsa pripravljalna in zaklju?na dela, ki niso v popisu posebej specificirana!!</t>
  </si>
  <si>
    <t>V primeru, da je pri opisu-besedilu posamezne postavke navedena besedna zveza v smislu:</t>
  </si>
  <si>
    <r>
      <t xml:space="preserve"> »</t>
    </r>
    <r>
      <rPr>
        <i/>
        <u/>
        <sz val="9"/>
        <rFont val="Calibri"/>
        <family val="2"/>
        <charset val="1"/>
      </rPr>
      <t>napr.: komercialno ime ali ustrezno</t>
    </r>
    <r>
      <rPr>
        <sz val="9"/>
        <rFont val="Calibri"/>
        <family val="2"/>
        <charset val="1"/>
      </rPr>
      <t xml:space="preserve">«  ima ponudnik/izvajalec možnost, </t>
    </r>
  </si>
  <si>
    <t xml:space="preserve">da vgradi točno takšen tip materiala/elementa ali pa material/element drugega proizvajalca, </t>
  </si>
  <si>
    <t xml:space="preserve">s tem da je dolžan dokaze o izpolnjevanju karakteristik izbranega (drugega) </t>
  </si>
  <si>
    <t>materiala/elementa pred vgradnjo posredovati projektantu in nadzorniku</t>
  </si>
  <si>
    <r>
      <t>»</t>
    </r>
    <r>
      <rPr>
        <i/>
        <u/>
        <sz val="9"/>
        <rFont val="Calibri"/>
        <family val="2"/>
        <charset val="1"/>
      </rPr>
      <t>komercialno ime</t>
    </r>
    <r>
      <rPr>
        <sz val="9"/>
        <rFont val="Calibri"/>
        <family val="2"/>
        <charset val="1"/>
      </rPr>
      <t xml:space="preserve">«  se izvajalec zavezuje vgraditi natančno ta material/element. </t>
    </r>
  </si>
  <si>
    <t>Izvajalec lahko v tem primeru sicer predlaga material/element drugega proizvajalca,</t>
  </si>
  <si>
    <t xml:space="preserve">vendar mora v tem primeru izvajalec k vgradnji drugačnega materiala </t>
  </si>
  <si>
    <t>pridobiti izrecno pisno soglasje projektanta in nadzornika!</t>
  </si>
  <si>
    <t>OSTALO:</t>
  </si>
  <si>
    <t>Sestavni del ponudbe in gradbene pogodbe je tudi razpisna dokumentacija</t>
  </si>
  <si>
    <t>razen v primerih in obsegu, kot je v gradbeni pogodbi izrecno drugače določeno.</t>
  </si>
  <si>
    <t>INFORMACIJA NAROČNIKU: (velja le za projektantski predračun - ne pa za pogodbeni predračun)</t>
  </si>
  <si>
    <t xml:space="preserve">Cene navedene v projektantskem predračunu so ocenjene/približne  </t>
  </si>
  <si>
    <t xml:space="preserve">in namenjene le kot informacija investitorju o oceni - približni vrednosti investicije, </t>
  </si>
  <si>
    <t xml:space="preserve">vsak ponudnik pa prosto/tržno oblikuje ponudbene/pogodbene cene v skladu </t>
  </si>
  <si>
    <t>s svojo tehnologijo pomožnih kalkulacij in svojo trenutno poslovno usmeritvijo!</t>
  </si>
  <si>
    <t xml:space="preserve">Med izvajanjem del na stavbi je potrebno zagotoviti varnost na gradbišču in preprečiti dostop </t>
  </si>
  <si>
    <t>nepooblaščenim osebam na gradbišče, gradbeni oder, lože stavbe.</t>
  </si>
  <si>
    <t>Zaradi starešje poplunacije uporabnikov stavbe je potrebno omogočiti in zavarovati</t>
  </si>
  <si>
    <t xml:space="preserve">dostop do  stavbe za stanovalce in obiskovalce / posebno pozornost usmeriti na osebe </t>
  </si>
  <si>
    <t>z omejenimi gibalnimi sposobnostmi.</t>
  </si>
  <si>
    <t>VSE MERE POTREBO PREDHODNO PREVERITI NA OBJKETU!!!</t>
  </si>
  <si>
    <t>RUŠITVENA IN DEMONTAŽNA DELA</t>
  </si>
  <si>
    <t xml:space="preserve">Nakladanje in odvoz odpadnega materiala na   </t>
  </si>
  <si>
    <t>trajno deponijo gradbenih odpadkov v razdalji do</t>
  </si>
  <si>
    <t>20 km s plačilom pristojbin in taks.</t>
  </si>
  <si>
    <t>upoštevati material iz celotne stavbe</t>
  </si>
  <si>
    <t xml:space="preserve">SKUPAJ RUŠITVENA IN DEMONTAŽNA DELA </t>
  </si>
  <si>
    <t>ZIDARSKA DELA</t>
  </si>
  <si>
    <t>Čiščenje se izvaja s pritiskom 100 do 200 bar;</t>
  </si>
  <si>
    <t>s hladno vodo;</t>
  </si>
  <si>
    <t>vse površine se očisti do zdrave površine.</t>
  </si>
  <si>
    <t>SKUPAJ ZIDARSKA DELA</t>
  </si>
  <si>
    <t>KLEPARSKA DELA</t>
  </si>
  <si>
    <t>Dobava in montaža novih polic iz Alu barvane pločevine.</t>
  </si>
  <si>
    <t>sekundarna HI: Mapelastik + Mapeband</t>
  </si>
  <si>
    <t>SKUPAJ KLEPARSKA DELA</t>
  </si>
  <si>
    <t>KLJUČAVNIČARSKA DELA</t>
  </si>
  <si>
    <t>SKUPAJ KLJUČAVNIČARSKA DELA</t>
  </si>
  <si>
    <t>PLESKARSKA DELA</t>
  </si>
  <si>
    <t>Pleskanje balkonske ograje.</t>
  </si>
  <si>
    <t xml:space="preserve">v ceni je potrebno upoštevati pregled, zamenjavo, </t>
  </si>
  <si>
    <t>odstranitev, čiščenje, manjša ključavničarska popravila,</t>
  </si>
  <si>
    <t>1x temeljni premaz in 2x zaključni oplesk v tonu po</t>
  </si>
  <si>
    <t>SKUPAJ PLESKARSKA DELA</t>
  </si>
  <si>
    <t>FASADERSKA DELA</t>
  </si>
  <si>
    <t>Izdelava fasade v sestavi:</t>
  </si>
  <si>
    <t>toplotna izolacija iz fasadnih izolacijskih plošč iz</t>
  </si>
  <si>
    <t xml:space="preserve">montaža plošč se izvaja z lepljenjem in </t>
  </si>
  <si>
    <t>mehanskim pritrjevanjem s tipskimi pritrdilnimi</t>
  </si>
  <si>
    <t xml:space="preserve">na spodnjem delu fasade in po stranskih robovih </t>
  </si>
  <si>
    <t xml:space="preserve">potrebno zagotoviti večje število sider za večjo </t>
  </si>
  <si>
    <t xml:space="preserve">v ceni je potrebno upoštevati dobavo in montažo </t>
  </si>
  <si>
    <t xml:space="preserve">čepov za zapiranje utorov pri poglabljanju </t>
  </si>
  <si>
    <t xml:space="preserve">pritrdilnih sidr. </t>
  </si>
  <si>
    <t xml:space="preserve">pred začetkom del preveriti dolžino sider - izvesti </t>
  </si>
  <si>
    <t>pull off test (izvlečna trdnost)</t>
  </si>
  <si>
    <t xml:space="preserve">prednamaz za boljši oprijem zaključnega sloja (v </t>
  </si>
  <si>
    <t xml:space="preserve">alkalno odporen profil za izvedbo zaključka fasade </t>
  </si>
  <si>
    <t>ob podstavku objekta,</t>
  </si>
  <si>
    <t xml:space="preserve">Alu profil z mrežico za izvedbo spodnjih robov z </t>
  </si>
  <si>
    <t>odkapom.</t>
  </si>
  <si>
    <t xml:space="preserve">toplotna izolacija iz fasadnih izolacijskih plošč iz </t>
  </si>
  <si>
    <t>kamene volne</t>
  </si>
  <si>
    <t xml:space="preserve">mehanskim pritrjevanjem s tipskimi pritrdilnimi </t>
  </si>
  <si>
    <t>SKUPAJ FASADERSKA DELA</t>
  </si>
  <si>
    <t>RAZNA DELA</t>
  </si>
  <si>
    <t>Dobava in montaža nosilca za zastavo. INOX</t>
  </si>
  <si>
    <t>Demontaž in ponovna montaža tablic s hišnimi številkami.</t>
  </si>
  <si>
    <t xml:space="preserve">Pazljiva demonataža tipala za toplotno postajo in </t>
  </si>
  <si>
    <t xml:space="preserve">ponovna montaža po izvedbi obloge fasade. </t>
  </si>
  <si>
    <t>SKUPAJ RAZNA DELA</t>
  </si>
  <si>
    <t>Sanacija tal balkona.</t>
  </si>
  <si>
    <t xml:space="preserve">izvedba dvoslojne sekundarne hidroizolacije, v prvi sveži sloj </t>
  </si>
  <si>
    <t>vgrajena alkalno odporna armirna mrežica, npr. MAPELASTIC</t>
  </si>
  <si>
    <t xml:space="preserve">montaža gumiranih trakov, medsebojno zlepljen z namenskim  </t>
  </si>
  <si>
    <t>lapilom, za vgradnjo v stik horizontalnih in vertikalnih površin,</t>
  </si>
  <si>
    <t xml:space="preserve">vgrajen v prvi sveži sloj sekundatne hidroizolacije, npr. </t>
  </si>
  <si>
    <t>MAPEBAND</t>
  </si>
  <si>
    <t xml:space="preserve">granitogrez keramika, obloga z lepljenjem, upoštevanjem vseh </t>
  </si>
  <si>
    <t>zaključkov pri stiku tlakov; n.c. 20€/m2; R11</t>
  </si>
  <si>
    <t>keramika po izboru naročnika oziroma projektanta</t>
  </si>
  <si>
    <t>v ceni upoštevati ves potreben pomožni material in dela</t>
  </si>
  <si>
    <t xml:space="preserve">1. </t>
  </si>
  <si>
    <t>Izkop, hramba in posaditev grmovnic v betonska korita</t>
  </si>
  <si>
    <t xml:space="preserve">hramba na deponiji in po končanih delih vgradnja v korita </t>
  </si>
  <si>
    <t>na zahtevo etažnega lastnika</t>
  </si>
  <si>
    <t>Izkop zemljine iz betonskih korit</t>
  </si>
  <si>
    <t xml:space="preserve">Dobava in montaža konzol za zunanjo enoto klimatske naprave. </t>
  </si>
  <si>
    <t>mehansko grobo čiščenje površine (ocena 10%)</t>
  </si>
  <si>
    <t>mehansko fino čiščenje površine</t>
  </si>
  <si>
    <t xml:space="preserve">premaz za antikorozijsko zaščito, npr. Mapefer 1K, v dveh </t>
  </si>
  <si>
    <t>nanosih</t>
  </si>
  <si>
    <t xml:space="preserve">reprofilacija z grobo mikroarmirano tiksotropno malte s   </t>
  </si>
  <si>
    <t>kontroliranim krčenjem, npr. Mapegrout T60; lokalna</t>
  </si>
  <si>
    <t>poporavila površin mikroarmirana tiksotropna malae s</t>
  </si>
  <si>
    <t>kontroliranim krčenjem , npr. Mapegrout 430</t>
  </si>
  <si>
    <t>glajenje s fino malto, npr. Monofinish</t>
  </si>
  <si>
    <t xml:space="preserve">temeljni sprijemni, učvrstitveni, penetracijski premaz, npr. </t>
  </si>
  <si>
    <t>Malech</t>
  </si>
  <si>
    <t xml:space="preserve">premaz z elastično, zaščitno – dekorativno barvo na osnovi </t>
  </si>
  <si>
    <t xml:space="preserve">akrilnih smol v vodni disperziji za barvanje betona, npr. </t>
  </si>
  <si>
    <t>Elastocolor</t>
  </si>
  <si>
    <t xml:space="preserve">vgrajena alkalno odporna armirna mrežica, npr. </t>
  </si>
  <si>
    <t>5% površine</t>
  </si>
  <si>
    <t>kompetabilno z obstoječo strukturo; 5% površine</t>
  </si>
  <si>
    <t>Antipluviol S</t>
  </si>
  <si>
    <t>impregmacija z biocidnim sredstvom</t>
  </si>
  <si>
    <t>v primeru odstranitve večjih kosov, zamenjava z novimi kosi opeke;</t>
  </si>
  <si>
    <t>v primeru odstranitve manjših kosov, sanacija s sanirno malto</t>
  </si>
  <si>
    <t>impregnacija z brezbarvno mikrosilikonsko zaščito, npr. MAPEI</t>
  </si>
  <si>
    <t>po celotni dolžini tik ob koritu, je potrebno vgraditi odtočno kanalato</t>
  </si>
  <si>
    <t>npr. Knauf Insulation FKD-S Thermal</t>
  </si>
  <si>
    <t>nosilnost,  11 kos/m2.</t>
  </si>
  <si>
    <t>v ceni je potrebno upoštevati dobavo in montažo EPS</t>
  </si>
  <si>
    <t xml:space="preserve">izolacije, deb. 12 cm, v višini 5 cm, za izvedbo stika </t>
  </si>
  <si>
    <t>prehoda vodne pare iz konstrukcije v MW (balkoni)</t>
  </si>
  <si>
    <t>fi 150 mm, dolžine 140 cm.</t>
  </si>
  <si>
    <t>Povrtavanje lukenj fi35 mm za nove iztočne cevi korit</t>
  </si>
  <si>
    <t xml:space="preserve">prirobnico 50/50mm,  dolžine 40 cm, za iztok vode iz </t>
  </si>
  <si>
    <t>odstranitev dotrajanih delov, dobava in montaža lesenih</t>
  </si>
  <si>
    <t>elementov dim. 50/70mm, dolž. 900 mm</t>
  </si>
  <si>
    <t>10 % lesene obstoječe konstrukcije</t>
  </si>
  <si>
    <t>Sanacija betonskih elementov :</t>
  </si>
  <si>
    <t xml:space="preserve">Sanacija betonskega korita - notranji del </t>
  </si>
  <si>
    <t>npr. Helios 2K</t>
  </si>
  <si>
    <t xml:space="preserve">med MW in površino mesta vgradnje ; prepečitev </t>
  </si>
  <si>
    <t>izboru projektanta;  v obstoječih odtenkih</t>
  </si>
  <si>
    <t>pregled in popravilo pritrditev ograj</t>
  </si>
  <si>
    <t xml:space="preserve">Dobava in vgradnja elementov za dodatno sidranje AB fasadnih elementov </t>
  </si>
  <si>
    <t xml:space="preserve">Dobava in vgradnja odtočnih ALU cevi fi 30mm s </t>
  </si>
  <si>
    <t>Dobava in montaža jeklenih brezšivnih cevi za meteorno vodo</t>
  </si>
  <si>
    <t>Demontaža in odstranitev LTŽ cevi za meteorno vodo,</t>
  </si>
  <si>
    <t xml:space="preserve">upoštevati varnostne predpise, sortiranje na lesene palete </t>
  </si>
  <si>
    <t>in zaščito s PVC folijo</t>
  </si>
  <si>
    <t xml:space="preserve">plačilom pristojbin in taks. </t>
  </si>
  <si>
    <t xml:space="preserve">Nakladanje in odvoz odpadnega materiala na trajno </t>
  </si>
  <si>
    <t xml:space="preserve">deponijo gradbenih odpadkov v razdalji do 20 km s </t>
  </si>
  <si>
    <t xml:space="preserve">vgranja sledi ritmu špirovcem na strehi in se prilagaja </t>
  </si>
  <si>
    <t>pozicijam oken</t>
  </si>
  <si>
    <t xml:space="preserve">lege na lokaciji etažne plošče pritrjene s triglav vijaki preko </t>
  </si>
  <si>
    <t>L kotnika na rastru 1 m</t>
  </si>
  <si>
    <t xml:space="preserve">lege na lokaciji siporex stene pritrjene z vijaki preko L </t>
  </si>
  <si>
    <t>kotnika na rastru 1 m</t>
  </si>
  <si>
    <t xml:space="preserve">toplotna izolacija iz fasadnih izolacijskih plošč iz kamene </t>
  </si>
  <si>
    <t>volne, vgradnja med lesene lege</t>
  </si>
  <si>
    <t xml:space="preserve">montaža plošč se izvaja z lepljenjem in mehanskim </t>
  </si>
  <si>
    <t xml:space="preserve">pritrjevanjem s tipskimi pritrdilnimi sidri, 9 kos/m2, </t>
  </si>
  <si>
    <t>11 kos/m2.</t>
  </si>
  <si>
    <t xml:space="preserve">na spodnjem delu fasade in po stranskih robovih potrebno </t>
  </si>
  <si>
    <t xml:space="preserve">zagotoviti večje število sider za večjo večjo nosilnost,  </t>
  </si>
  <si>
    <t xml:space="preserve">v ceni je potrebno upoštevati dobavo in montažo čepov za </t>
  </si>
  <si>
    <t xml:space="preserve">zapiranje utorov pri poglabljanju pritrdilnih sidr. </t>
  </si>
  <si>
    <t xml:space="preserve">pred začetkom del preveriti dolžino sider - izvesti pull off </t>
  </si>
  <si>
    <t>test (izvlečna trdnost)</t>
  </si>
  <si>
    <t>Dobava in vgradnja paropropustne folije za zaščito</t>
  </si>
  <si>
    <t>toplotne izolacije:</t>
  </si>
  <si>
    <t xml:space="preserve">preklopi prelepljeni z lepilnim trakom, npr. Knauf Insulation </t>
  </si>
  <si>
    <t>Homeseal LDS UV</t>
  </si>
  <si>
    <t xml:space="preserve">Dobava in montaža distančnih letev kot zračni sloj in </t>
  </si>
  <si>
    <t>kontra letev</t>
  </si>
  <si>
    <t xml:space="preserve">Opomba: vse kovinske mase zunaj objekta morajo biti </t>
  </si>
  <si>
    <t>ozemljene.</t>
  </si>
  <si>
    <t>Dobava in vgradnja oken, npr. AJM:</t>
  </si>
  <si>
    <t>trojna stekla polnjena s plinom, U = 1,1 W/m2K</t>
  </si>
  <si>
    <t>toplotna prevodnost oken U = 1,23 W/m2K</t>
  </si>
  <si>
    <t xml:space="preserve">Nakladanje in odvoz odpadnega materiala na trajno  </t>
  </si>
  <si>
    <t xml:space="preserve">deponijo gradbenih odpadkov v razdalji do 20 km  </t>
  </si>
  <si>
    <t xml:space="preserve">s plačilom pristojbin in taks. </t>
  </si>
  <si>
    <t xml:space="preserve">Demontaža in odstranitev strelovodnega valjanca iz </t>
  </si>
  <si>
    <t xml:space="preserve">pocinkanega traku 25/4 mm. </t>
  </si>
  <si>
    <t xml:space="preserve">poporavila površin mikroarmirana tiksotropna malta s </t>
  </si>
  <si>
    <t xml:space="preserve">reprofilacija z grobo mikroarmirano tiksotropno malte s </t>
  </si>
  <si>
    <t xml:space="preserve">kontroliranim krčenjem, npr. Mapegrout T60; lokalna </t>
  </si>
  <si>
    <t>Sanacija 10% površine</t>
  </si>
  <si>
    <t>dimniki</t>
  </si>
  <si>
    <t>betonska površina strehe</t>
  </si>
  <si>
    <t>Dobava in vgradnja hidroizolacije iz bitumenskih trakov</t>
  </si>
  <si>
    <t>nosilec: poliesterski filc</t>
  </si>
  <si>
    <t>upogljivost pri: -15° C</t>
  </si>
  <si>
    <t>pretržna sila vzdolžno / prečno: &gt;600 N / &gt;550 N</t>
  </si>
  <si>
    <t>debelina: 4,2 mm</t>
  </si>
  <si>
    <t>vgradnja s polnim varjenjem</t>
  </si>
  <si>
    <t>vertikalno se na spodnjem robu kape izvede 2 cm zob</t>
  </si>
  <si>
    <t xml:space="preserve">Dobava in montaža mehke toplotne izolacije iz mineralne </t>
  </si>
  <si>
    <t>volne med lege na betonski površini velike strešine</t>
  </si>
  <si>
    <t xml:space="preserve">Dobava in vgradnja paropropustne folije za zaščito  </t>
  </si>
  <si>
    <t>toplotne izolacije</t>
  </si>
  <si>
    <t>Dobava in montaža tipskih linijskih snegolovov iz Fe/Zn  v</t>
  </si>
  <si>
    <t>pritrjevanje skladno z navodili proizvajalca.</t>
  </si>
  <si>
    <t>Dobava in montaža točkovnih snegobranov iz nabora</t>
  </si>
  <si>
    <t>proizvajalca strešnega sistema; število uskladiti z navodili</t>
  </si>
  <si>
    <t>dobavitelja strešne kritine za obtežbo s snegom 1,20 kN/m2</t>
  </si>
  <si>
    <t>ocena: 1,9 snegolova na m2</t>
  </si>
  <si>
    <t xml:space="preserve">Dobava in montaža perforiranih pločevinastih mrežic za </t>
  </si>
  <si>
    <t>odprtine zračnikov</t>
  </si>
  <si>
    <t>toplotno izolacijo xps (ved valovi).</t>
  </si>
  <si>
    <t xml:space="preserve">pločevine deb. 0,55 mm, vključno s filcem in vmesno  </t>
  </si>
  <si>
    <t xml:space="preserve">Dobava in montaža zadnje dimniške pločevinaste obrobe </t>
  </si>
  <si>
    <t xml:space="preserve">med slemenom in dimniki/zračniki iz Fe/Zn baravane </t>
  </si>
  <si>
    <t xml:space="preserve">Dobava in montaža zaščite pred pticami iz nerjevečega </t>
  </si>
  <si>
    <t>traku in bodic.</t>
  </si>
  <si>
    <t>poliesterski filc 200 g/m3</t>
  </si>
  <si>
    <t xml:space="preserve">pocinkana okrogla cev fi 100 mm, plašč in stenca iz pocinkane  </t>
  </si>
  <si>
    <t>barvane pločevine, dolžine 50 cm</t>
  </si>
  <si>
    <t>preboj iz PIB poliizobutilena manšete ojačane z integrirano alu</t>
  </si>
  <si>
    <t>mrežico; na robovih nameščeni butilni trakovi</t>
  </si>
  <si>
    <t xml:space="preserve">polno varjenja z zgornje strani; robovi premazani z montažnim </t>
  </si>
  <si>
    <t>lepilom</t>
  </si>
  <si>
    <t>tri linije na veliki strešini</t>
  </si>
  <si>
    <t>P4, ki je na zgornji strani zaščiten s škriljevim posipom</t>
  </si>
  <si>
    <t>elastomerni bitumenski trak, npr. Fragmat Izoelast Reflex</t>
  </si>
  <si>
    <t>montaža nad korito, odvajanje kondenza v zemljino</t>
  </si>
  <si>
    <t xml:space="preserve">pretesnitev stikov obstoječe Alu folije na notranji steni iz </t>
  </si>
  <si>
    <t>iverne plošče z lepilnim trakom</t>
  </si>
  <si>
    <t>npr. KnaufInsulation Homeseal LDS</t>
  </si>
  <si>
    <t>mineralne volne</t>
  </si>
  <si>
    <t>montaža plošč se izvaja z lepljenjem</t>
  </si>
  <si>
    <t>pritrjevanjem s tipskimi pritrdilnimi sidri, 6-9 kos/m2</t>
  </si>
  <si>
    <t xml:space="preserve">pred začetkom del preveriti dolžino sider </t>
  </si>
  <si>
    <t>izvesti pull off test (izvlečna trdnost)</t>
  </si>
  <si>
    <t xml:space="preserve">tankoslojni fasadni omet </t>
  </si>
  <si>
    <t>(upoštevati tehnologijo proizvajalca)</t>
  </si>
  <si>
    <t>v dveh barvnih odtenkih po izboru naročnika:</t>
  </si>
  <si>
    <t xml:space="preserve">npr. Knauf Insulation NaturalBoard Venti </t>
  </si>
  <si>
    <t>debeline 10 cm</t>
  </si>
  <si>
    <t>plošča OSB3, debeline 20 mm</t>
  </si>
  <si>
    <t>debeline 4,0 cm</t>
  </si>
  <si>
    <t xml:space="preserve">zaradi povečanja obremenitve na fasado objekta je potrebno pred </t>
  </si>
  <si>
    <t xml:space="preserve">priprava sirdrišča se izvede s predhodnim povrtavanjem, </t>
  </si>
  <si>
    <t>diamantno vrtanje, npr. Hilti DD 30W</t>
  </si>
  <si>
    <t>kpl glede na celotno korito</t>
  </si>
  <si>
    <t>1 korito je cca 3,2 m3</t>
  </si>
  <si>
    <t>povrtavanje v zid iz betona, debeline cca 5 cm</t>
  </si>
  <si>
    <t>Demontaža in odstranitev oken pritlične etaže</t>
  </si>
  <si>
    <t>dimenzije 360/80 cm</t>
  </si>
  <si>
    <t>STABVNO POHIŠTVO</t>
  </si>
  <si>
    <t>SKUPAJ STAVBNO POHIŠTVO</t>
  </si>
  <si>
    <t>PVC iz šestkomornega profila</t>
  </si>
  <si>
    <t>10% površin</t>
  </si>
  <si>
    <t>Dobava in vgradnja glinastih granul, 6-18mm</t>
  </si>
  <si>
    <t>zrna za shranjevanje vode in odtok vode</t>
  </si>
  <si>
    <t>debelina sloja 3 cm</t>
  </si>
  <si>
    <t>Dobava in vgradnja ločilnega sloja:</t>
  </si>
  <si>
    <t>PE filc, npr. TAYPAR SF</t>
  </si>
  <si>
    <t xml:space="preserve">Mapelastik; </t>
  </si>
  <si>
    <t xml:space="preserve">iz Alu L-profila 20/20 mm, debeline 1,5 mm. Stik kanalete in </t>
  </si>
  <si>
    <t>keramike je potrebno tesniti s trajno elastičnim kitom.</t>
  </si>
  <si>
    <t>predhodni namaz površine z emulzijo,</t>
  </si>
  <si>
    <t xml:space="preserve">zaključni premaz na osnovi vodnega stekla in dodatkov,  </t>
  </si>
  <si>
    <t>hidrofobiran z dodatkom za zaviranje rasti alg in plesni, brez</t>
  </si>
  <si>
    <t>barve</t>
  </si>
  <si>
    <t>Sanacija finalnega sloja tal prehoda</t>
  </si>
  <si>
    <t>brušenje tlakov</t>
  </si>
  <si>
    <t>višina do 26,00 m</t>
  </si>
  <si>
    <t>STROPA PROTI PODSTREŠJU, TAL NAD KLETJO</t>
  </si>
  <si>
    <t>TOPLOTNA IZOLACIJA FASADE, POŠEVNE STREHE IN</t>
  </si>
  <si>
    <t>ETAŽNI LASTNIKI STAVBE</t>
  </si>
  <si>
    <t>ZIHERLOVA ULICA 6</t>
  </si>
  <si>
    <t>00/00/2024</t>
  </si>
  <si>
    <t xml:space="preserve">Demontaža in odstranitev opečne fasadne obloge in toplotne </t>
  </si>
  <si>
    <t xml:space="preserve">Pregled in čiščenje sanacijskih površin </t>
  </si>
  <si>
    <t xml:space="preserve">Visoko tlačno čiščenje površin </t>
  </si>
  <si>
    <t>Sanacija opečnih delov fasade vhoda:</t>
  </si>
  <si>
    <t>fuge opečne fasade vhoda</t>
  </si>
  <si>
    <t>toplotna izolacija iz fasadnih izolacijskih plošč iz kamene volne</t>
  </si>
  <si>
    <t>npr. Jubizol MW</t>
  </si>
  <si>
    <t>debeline 14 cm</t>
  </si>
  <si>
    <t>Izdelava špalet.</t>
  </si>
  <si>
    <t>odbijanje ometa špalet ob oknih; deb. vsaj 2-3 cm; preveriti na</t>
  </si>
  <si>
    <t>terenu oz. prilagoditi situaciji na terenu</t>
  </si>
  <si>
    <t>ekstrudiranega polistirena</t>
  </si>
  <si>
    <t xml:space="preserve">npr. Jubizol EPS F Graphite G0 </t>
  </si>
  <si>
    <t>debeline 2-3 cm, prilagoditi situaciji na terenu</t>
  </si>
  <si>
    <t>EPS (SIST EN 13163)</t>
  </si>
  <si>
    <t>razred gorljivosti E (SIST EN 13501-1)</t>
  </si>
  <si>
    <t>toplotna prevodnost λ=0,031 W/mK (SIST EN  12667)</t>
  </si>
  <si>
    <t xml:space="preserve">Izdelava stika fasadnega toplotno izolacijskega sistema z </t>
  </si>
  <si>
    <t>ravno podlago, kot npr. beton, asfalt, tlakovci, karamika:</t>
  </si>
  <si>
    <t>PVC vogalnik z mrežico</t>
  </si>
  <si>
    <t>Penasto polnilo 12 mm</t>
  </si>
  <si>
    <t xml:space="preserve">MS- polimerna tesnilno lepilna masa: </t>
  </si>
  <si>
    <t>globina/širina fuge ( 6x10 )mm</t>
  </si>
  <si>
    <t xml:space="preserve">OBČA FASADA, BALKONI (stena,strop, čela), COKL, ŠPALETA, </t>
  </si>
  <si>
    <t>npr. Jubizol Nano Finish S</t>
  </si>
  <si>
    <t>osnovni armirni sloj, npr. Jubizol lepilna malta Strong Fix</t>
  </si>
  <si>
    <t>fasadna armirna mrežica 145/160g, npr. Jubizol armirna mrežica</t>
  </si>
  <si>
    <t>armirni sloj, npr. Jubizol lepilna malta Strong Fix</t>
  </si>
  <si>
    <t>barvi zaključnega sloja), npr. Jubizol Unigrund</t>
  </si>
  <si>
    <t>zaključni fasadni omet, hidrofobiran z dodatkom za zaviranje</t>
  </si>
  <si>
    <t xml:space="preserve">rasti alg in plesni, barvne nianse po izboru projektanta, </t>
  </si>
  <si>
    <t>Nano Finish S</t>
  </si>
  <si>
    <t xml:space="preserve">vsi naletni robovi se morajo ojačati s tipskimi PVC profili.  </t>
  </si>
  <si>
    <t>na stiku s stavbnim pohištvom se vgradi PVC 2D profil</t>
  </si>
  <si>
    <t>Doplačilo za izvedbo matrice:</t>
  </si>
  <si>
    <t xml:space="preserve">aplikacija matričnega vzorca kot imotacija klinker opeke  </t>
  </si>
  <si>
    <t>samolepilna šablona »opečni zid«</t>
  </si>
  <si>
    <t>odstranimo ko je zaključni omet še moker</t>
  </si>
  <si>
    <t>alikacija matrice vzorca mreže betonskih fasadnih plošč</t>
  </si>
  <si>
    <t>zidarski lepilni trak, širine 30mm</t>
  </si>
  <si>
    <t>STOPNIŠČE, DVIGALO</t>
  </si>
  <si>
    <t xml:space="preserve">samočistilni silikonski glajen omet, granulacije 1,5mm, npr. Jubizol </t>
  </si>
  <si>
    <t>toplotna prevodnost λ=0,031 W/mK (SIST EN 12667)</t>
  </si>
  <si>
    <t>ekspandiranega polistirena</t>
  </si>
  <si>
    <t>OBČA FASADA (SENDVIČ FASADA, FASADA TERASE OKNA)</t>
  </si>
  <si>
    <t>debeline 18 cm</t>
  </si>
  <si>
    <t>OBČA FASADA (PRITLIČJE)</t>
  </si>
  <si>
    <t>sidri, 6-9 kos/m2, npr. PPV220 (F.Leskovec).</t>
  </si>
  <si>
    <t>sidri, 6-9 kos/m2, npr. PPV240 (F.Leskovec).</t>
  </si>
  <si>
    <t>deb. 6cm, v AB steno deb. 8 cm</t>
  </si>
  <si>
    <t xml:space="preserve">AB fasadnega elementa deb 6cm, tolotne izolacije </t>
  </si>
  <si>
    <t xml:space="preserve">sidri, 6-9 kos/m2, npr. PPV320 (F.Leskovec); sidrana preko </t>
  </si>
  <si>
    <t>npr. Jubizol EPS F Strong S0 Graphite</t>
  </si>
  <si>
    <t xml:space="preserve">OBČA FASADA (OPEČNA STENA), STENA POD FRANCOSKIMI </t>
  </si>
  <si>
    <t>BALKONI</t>
  </si>
  <si>
    <t xml:space="preserve">pare iz konstrukcije v MW </t>
  </si>
  <si>
    <t>opomba:</t>
  </si>
  <si>
    <t>Doplačilo:</t>
  </si>
  <si>
    <t xml:space="preserve">izvedbo stika izolacije, deb. 14 cm, v širini 5 cm, za izvedbo stika </t>
  </si>
  <si>
    <t>pare iz konstrukcije v MW (balkoni)</t>
  </si>
  <si>
    <t>med MW in površino mesta vgradnje ; prepečitev prehoda vodne</t>
  </si>
  <si>
    <t xml:space="preserve">Dobavo in montažo EPS izolacije, deb. 14 cm, v širini 5 cm, za </t>
  </si>
  <si>
    <t>Dobavo in montažo EPS izolacije, deb. 12 cm, v višini 25 cm, za</t>
  </si>
  <si>
    <t xml:space="preserve"> izvedbo stika med MW in tlemi terase; prepečitev prehoda vodne</t>
  </si>
  <si>
    <t xml:space="preserve">Dobavo in montažo EPS izolacije, deb. 3 cm, za izvedbo stika </t>
  </si>
  <si>
    <t xml:space="preserve">izravnave fasade na čelu zidu med balkoni in sendvič fasado </t>
  </si>
  <si>
    <t>2.2</t>
  </si>
  <si>
    <t>2.1</t>
  </si>
  <si>
    <t>sidri, 6-9 kos/m2, npr. PSV180 (F.Leskovec).</t>
  </si>
  <si>
    <t>FASADA BALKONA SALONIT</t>
  </si>
  <si>
    <t>npr. PZV15 (F.Leskovec).</t>
  </si>
  <si>
    <t>7.1</t>
  </si>
  <si>
    <t>7.2</t>
  </si>
  <si>
    <t>PODSTREHA</t>
  </si>
  <si>
    <t>Dobava in montaža OSB desk pri vstopu v prostor.</t>
  </si>
  <si>
    <t xml:space="preserve">Dobava in montaža toplotne izolacije iz ekstrudiranega </t>
  </si>
  <si>
    <t>polistirena ob stenah</t>
  </si>
  <si>
    <t>npr. Fragmat XPS 300 GL</t>
  </si>
  <si>
    <t>debeline 10 cm, višina 29cm</t>
  </si>
  <si>
    <t>XPS standard (SIST EN 13164)</t>
  </si>
  <si>
    <t>razred gorljivosti: E (SIST EN 13501-1)</t>
  </si>
  <si>
    <t>toplotna prevodnost: λ=0,033 W/mK (SIST EN 12667)</t>
  </si>
  <si>
    <t>tlačna trdnost: 300 kPa (SIST EN 826)</t>
  </si>
  <si>
    <t xml:space="preserve">Dobava in vgradnja paronepropustne folije </t>
  </si>
  <si>
    <t>Homeseal LDS Soliplan</t>
  </si>
  <si>
    <t>horizontalno in vertikalno 29cm</t>
  </si>
  <si>
    <t>Dobava in montaža mehke toplotne izolacije iz MW v</t>
  </si>
  <si>
    <t>npr. Knauf Insulation NaturalRoll Plus</t>
  </si>
  <si>
    <t>prosto polaganje v dveh slojih (15 + 14 cm)</t>
  </si>
  <si>
    <t>preklope utrditi z vgradno lesne letve 30/30mm</t>
  </si>
  <si>
    <t>Dobava in vgradnja paropropustne folije za zaščito toplot. izolacije.</t>
  </si>
  <si>
    <t>npr. Knauf Insulation Homeseal LDS 0,04</t>
  </si>
  <si>
    <t>preklopi prelepljeni z lepilnim trakom,</t>
  </si>
  <si>
    <t>npr. Knauf Insulation Homeseal LDS UV</t>
  </si>
  <si>
    <t>Dobava in montaža OSB desk, da je prostor pohoden.</t>
  </si>
  <si>
    <t>plošče OSB22 na lesenih moralih v dveh slojih</t>
  </si>
  <si>
    <t>pravokotno polaganje plošč drugega sloja glede na prvi sloj</t>
  </si>
  <si>
    <t>SKUPAJ PODSTREHA</t>
  </si>
  <si>
    <t>SKUPAJ SANACIJA STROPA PROTI PODSTREHI</t>
  </si>
  <si>
    <t>SANACIJA TAL NAD KLETJO</t>
  </si>
  <si>
    <t>STROP KLETI</t>
  </si>
  <si>
    <t xml:space="preserve">Priprava kletnih stropov in delnega stropa v pritličju. </t>
  </si>
  <si>
    <t>Upoštevan dodatek za težje delo.</t>
  </si>
  <si>
    <t>čiščenje, razpraševanje vseh stropnih površin</t>
  </si>
  <si>
    <t>premaz z akrilno emulzijo za boljši oprijem, npr. Jub Akril Emulzija</t>
  </si>
  <si>
    <t xml:space="preserve">izravnavanje stropov kleti z renovirnim ometom, npr. Jub renovirni </t>
  </si>
  <si>
    <t xml:space="preserve">omet, ter po potrebi mehansko odbijanje odvečnega materiala </t>
  </si>
  <si>
    <t>(izbokline in neravne površine)</t>
  </si>
  <si>
    <t xml:space="preserve">Izdelava toplotne izolacije v sestavi. </t>
  </si>
  <si>
    <t>kamene  volne</t>
  </si>
  <si>
    <t xml:space="preserve">montaža plošč se izvaja z lepljenjem, npr. Jubizol lepilna malta </t>
  </si>
  <si>
    <t>Strong Fix, in mehanskim pritrjevanjem s tipskimi pritrdilnimi</t>
  </si>
  <si>
    <t xml:space="preserve"> sidri, 6-9 kos/m2, npr.  PPV260 (F.Leskovec).</t>
  </si>
  <si>
    <t>na lokaciji okna se vgradi primerna debelina TI za potrebe</t>
  </si>
  <si>
    <t>odpiranja kletnega okna</t>
  </si>
  <si>
    <t>fasadna armirna mrežica 160g, npr. Jubizol armirna mrežica</t>
  </si>
  <si>
    <t>Dobava in montaža žarnic. Ocena.</t>
  </si>
  <si>
    <t>kom</t>
  </si>
  <si>
    <t>Dobava in montaža 10 m cevi z električnim kablom (2,5 m^2).</t>
  </si>
  <si>
    <t>SKUPAJ STROP KLETI</t>
  </si>
  <si>
    <t>SKUPAJ SANACIJA TAL NAD KLETJO</t>
  </si>
  <si>
    <t>SANACIJA STROPA PROTI PODSTREHI</t>
  </si>
  <si>
    <t>na lokaciji vrat je potrebno prilagoditi višino vrat</t>
  </si>
  <si>
    <t>KROVSKA DELA</t>
  </si>
  <si>
    <t>SKUPAJ KROVSKA DELA</t>
  </si>
  <si>
    <t>SKUPAJ KLJUČAVČARSKA DELA</t>
  </si>
  <si>
    <t>SKUPAJ SANACIJA POŠEVNE STREHE</t>
  </si>
  <si>
    <t>SANACIJA VERTIKALNE STREŠINE</t>
  </si>
  <si>
    <t>SKUPAJ SANACIJA VERTIKALNE STREŠINE</t>
  </si>
  <si>
    <t>npr. JUB dilatacojski V profil z mrežico</t>
  </si>
  <si>
    <t>Nabava, dobava in vgradnja fasadnega dilatacijskega profila</t>
  </si>
  <si>
    <t>pozicija: vertilakna linija x2</t>
  </si>
  <si>
    <t>odkapom (betonska korita)</t>
  </si>
  <si>
    <t>pločevina, debelina 1,5mm</t>
  </si>
  <si>
    <t>pločevina in drugi material, debelina 1,5mm, r.š. do 200mm</t>
  </si>
  <si>
    <t xml:space="preserve">Demontaža in odstranitev  strehe stopnišča/dvigala in vhoda </t>
  </si>
  <si>
    <t>Demontaža in odstranitev  odkapne pločevine</t>
  </si>
  <si>
    <t>okenske police</t>
  </si>
  <si>
    <t>dilatacija med stopniščem in balkonom</t>
  </si>
  <si>
    <t>stik stavbe s pritličnim objektom</t>
  </si>
  <si>
    <t>nad zidom sten na terasi</t>
  </si>
  <si>
    <t>odkap pod sendvič fasado nad opeko (pritličje)</t>
  </si>
  <si>
    <t>odkap pod koritom nad sendvič fasado (terasa)</t>
  </si>
  <si>
    <t xml:space="preserve">Rušenje in odstranitev tlaka balkona / terase do </t>
  </si>
  <si>
    <t>naklonskega betona:</t>
  </si>
  <si>
    <t>keramika, lepilo</t>
  </si>
  <si>
    <t>izolacije; NF opeka 240/120/60mm + 3cm izolacije</t>
  </si>
  <si>
    <t>Demontaža in odstranitev fasadne obloge pod  francoskimi balkoni</t>
  </si>
  <si>
    <t>salonitne plošče, toplotna izolacja 5cm</t>
  </si>
  <si>
    <t>salonitne plošče, toplotna izolacja 10cm</t>
  </si>
  <si>
    <t>Demontaža in hramba ograj francoskih balkonov</t>
  </si>
  <si>
    <t>čiščenje in priprava na kasnejšo obdelavo</t>
  </si>
  <si>
    <t xml:space="preserve">odstranitev poškovodanih delov in sanacija poškodb s sanirno </t>
  </si>
  <si>
    <t>malto</t>
  </si>
  <si>
    <t>Demontaža in odstranitev fasadne obloge lesene montažne konstrikcije</t>
  </si>
  <si>
    <t>konstriukcije pod okni na balkonih</t>
  </si>
  <si>
    <t xml:space="preserve">Pregled obstoječe lesene montažne konstrukcije pod okni </t>
  </si>
  <si>
    <t xml:space="preserve">Deratizacija ali dezinsekcija lesene montažne konstrukcije </t>
  </si>
  <si>
    <t xml:space="preserve">pod okni na balkonih po odstranitvi fasadnih elementov </t>
  </si>
  <si>
    <t xml:space="preserve">na balkonih po odstranitvi fasadnih elementov </t>
  </si>
  <si>
    <t>z odtočnimi cevmi, trikotne strehe na robu terase</t>
  </si>
  <si>
    <t>opečna stena v priličju na vhodu se ne odstrani</t>
  </si>
  <si>
    <t>zunanjost korita</t>
  </si>
  <si>
    <t>Dobava in montaža meteorne cevi</t>
  </si>
  <si>
    <t>barvana pločevina, debelina 0,8mm, fi100mm</t>
  </si>
  <si>
    <t>pozicija (vertikalne linije): 2</t>
  </si>
  <si>
    <t>cev iz strehe vhoda</t>
  </si>
  <si>
    <t>dolžine 150cm, fi150mm</t>
  </si>
  <si>
    <t>Širine do 23cm (okna pariličja)</t>
  </si>
  <si>
    <t xml:space="preserve">podlaga se izvede z EPS v naklonu z zidarsko obdelavo: 2 cm EPS </t>
  </si>
  <si>
    <t>plošče, lepljene z lepilno malto, osnovni omet deb.: 4-5 mm, z</t>
  </si>
  <si>
    <t>vstavljeno 145g/m2 armaturno mrežico.</t>
  </si>
  <si>
    <t>montaža police se izvede z lepljenjem na poliuretanski kit s</t>
  </si>
  <si>
    <t>trakom, zunanje robe se obdela s trajno elastičnim kitom.</t>
  </si>
  <si>
    <t>na straneh montaža silikonskih nalimkov</t>
  </si>
  <si>
    <t>montirane v naklonu 3-5 stopinj s previsom 4 cm</t>
  </si>
  <si>
    <t>tipska izvedba s tipskimi zaključki, debeline 1,5 mm</t>
  </si>
  <si>
    <t>plutovinastimi distančniki, tesnenje po notranjih robih z butilnim</t>
  </si>
  <si>
    <t>Dobava in montaža odkapne pločevine</t>
  </si>
  <si>
    <t>atika strehe stopnišča/dvigala in vhoda</t>
  </si>
  <si>
    <t>pločevina in drugi material, debelina 1,5mm, r.š. do 450mm</t>
  </si>
  <si>
    <t>atika poševne strehe</t>
  </si>
  <si>
    <t>okenske police na balkonih</t>
  </si>
  <si>
    <t>barvna pločevina, debeline 1,5mm; r.š. do 150mm</t>
  </si>
  <si>
    <t>barvna pločevina, debeline 1,5mm; r.š. do 250mm</t>
  </si>
  <si>
    <t>okenske police na terasi</t>
  </si>
  <si>
    <t>KAMNOSEŠKA DELA</t>
  </si>
  <si>
    <t xml:space="preserve">Dobava in montaža novih polic iz kamna. </t>
  </si>
  <si>
    <t>kamen je naravni granit d=2,0 cm, zrnate strukture v sivih do belih</t>
  </si>
  <si>
    <t>odtenkih zrn, poliran je le od zgoraj in bočno</t>
  </si>
  <si>
    <t>SKUPAJ KAMNOSEŠKA DELA</t>
  </si>
  <si>
    <t>Širine do 25 cm cca (obča fasada, terasa)</t>
  </si>
  <si>
    <t>Širine do 23 cm cca (francoski balkon)</t>
  </si>
  <si>
    <t>vgrdanjo nove TI izvesti dodatno sidranje AB fasadnih elementov</t>
  </si>
  <si>
    <t>zagozdno sidro, npr. HILTI dolgo HST3 M12x350 (hef=70 mm), s</t>
  </si>
  <si>
    <t>širokimi podložkami preko jekleme plošče 150x200x8 mm (S235-JR)</t>
  </si>
  <si>
    <t>pritrjevanje se izvaja z moment ključem; preverbo pritrditve</t>
  </si>
  <si>
    <t>mora izvesti pooblaščena oseba</t>
  </si>
  <si>
    <t>DODATEK - nepredvidena dela</t>
  </si>
  <si>
    <t>dodatek zaradi možnosti porušitve sidra tekom vgradnje</t>
  </si>
  <si>
    <t>Dobava in vgradnja hidroizolacije:</t>
  </si>
  <si>
    <t>npr. Fragmat IzoElast P4 Reflex</t>
  </si>
  <si>
    <t>ojačani bitumenski trakovi za tesnenje streh (SIST EN 13707)</t>
  </si>
  <si>
    <t>debelina 4,2 mm</t>
  </si>
  <si>
    <t>nosilec: poliestreski filc</t>
  </si>
  <si>
    <t>upogljivost pri: -10° C</t>
  </si>
  <si>
    <t>odpornost proti tečenju: 120° C</t>
  </si>
  <si>
    <t>pretržna sila vzdolžno / prečno: &gt;600 N / &gt;500 N</t>
  </si>
  <si>
    <t>polno varjenje</t>
  </si>
  <si>
    <t>streha stopnišča/dvigala, vhoda</t>
  </si>
  <si>
    <t>vgradnja preko atike</t>
  </si>
  <si>
    <t>barvana pločevina, debelina 1,5mm</t>
  </si>
  <si>
    <t>zapolnitev luknje kjer je potekala meteorna cev z XPS-om;</t>
  </si>
  <si>
    <t>fi150mm, debeline 15cm</t>
  </si>
  <si>
    <t>talna obroba terase in balkona</t>
  </si>
  <si>
    <t>v ceni upoštevati odstranitev robne talne obrobe</t>
  </si>
  <si>
    <t>barvna pločevina, debeline 1,5mm; r.š. do 650mm</t>
  </si>
  <si>
    <t xml:space="preserve">nabava konzol za pritrjevanje (debelina kontaktne fasade) </t>
  </si>
  <si>
    <t xml:space="preserve">in montaža zaščitnega profila v podnožju objekta </t>
  </si>
  <si>
    <t>po končanih sanacijskih delih obvezne meritve strelovoda</t>
  </si>
  <si>
    <t>in izvedba poročila meritev</t>
  </si>
  <si>
    <t>vse kovinske mase zunaj objekta morajo biti ozemljene</t>
  </si>
  <si>
    <t xml:space="preserve">Dobava in vgradnja novih prezračevalnih rešetk                            </t>
  </si>
  <si>
    <t>okno, dimenzije 800/800mm</t>
  </si>
  <si>
    <t>okno, dimenzije 1400/800mm</t>
  </si>
  <si>
    <t>okvir iz nerjaveče ALU pločevine, polnilo iz ekspandirane ALU</t>
  </si>
  <si>
    <t xml:space="preserve"> pločevine, debeline 1,5mm</t>
  </si>
  <si>
    <t>Pleskanje jeklene lestve na streho stopnišča</t>
  </si>
  <si>
    <t xml:space="preserve">ograja balkona: ploščato železo 60/6, dolž. 1800 mm, kos 2; </t>
  </si>
  <si>
    <t xml:space="preserve">ograja balkona: ploščato železo 60/6, dolž. 2450 mm, kos 2; </t>
  </si>
  <si>
    <t>Montaža ograj francoskih balkonov</t>
  </si>
  <si>
    <t>pred montažo predelava nosilnih elementov</t>
  </si>
  <si>
    <t>ploščato železo 40/10mm , dolž. 350 mm, kos 150; sidrano v steno</t>
  </si>
  <si>
    <t>3 luknje na 1 korito</t>
  </si>
  <si>
    <t>odstranitev obstoječe odtočne cevi</t>
  </si>
  <si>
    <t xml:space="preserve">pozicija: 9x vertikalna linija </t>
  </si>
  <si>
    <t>nosilna konstrukcija in varnostna ograja</t>
  </si>
  <si>
    <t>jekleni profili fi30mm, višina 6,5m, 20 nastopnih prečk dolž. 60cm,</t>
  </si>
  <si>
    <t>lesene lege 6/18</t>
  </si>
  <si>
    <t>npr. PPV240 (F.Leskovec).</t>
  </si>
  <si>
    <t>okenske obrobe, r.š. do 380mm</t>
  </si>
  <si>
    <t>vetrna obroba, r.š. do 450mm</t>
  </si>
  <si>
    <t>spodnji odkap strešine, r.š. do 270mm</t>
  </si>
  <si>
    <t>prezračevalni trak, r.š. 250mm</t>
  </si>
  <si>
    <t>zidne obrobe atike (v popisu za fasado)</t>
  </si>
  <si>
    <t>Dobava in montaža nadvišanja atike</t>
  </si>
  <si>
    <t xml:space="preserve">Dobava in montaža plošeč OSB3 za potrebe vgrdanje </t>
  </si>
  <si>
    <t>debeline 10 cm, širine 34cm</t>
  </si>
  <si>
    <t>odkapne pločevine atike, debeline 15mm, širine 34cm</t>
  </si>
  <si>
    <t>prezračevalni trak, r.š. do 350mm</t>
  </si>
  <si>
    <t>FASADA BALKONA DEMIT, STROP TERASE IN BALKONA</t>
  </si>
  <si>
    <t>podstrešnem delu (nepohodni del)</t>
  </si>
  <si>
    <t>podstrešnem delu (pohodni del)</t>
  </si>
  <si>
    <t>podkonstrukcija morali 6/6cm, višine 27cm</t>
  </si>
  <si>
    <t>prosto polaganje v dveh slojih (15 + 12 cm)</t>
  </si>
  <si>
    <t>npr. Knauf Insulation DF</t>
  </si>
  <si>
    <t>toplotna prevodnost: λ=0,037 W/mK (SIST EN 12667)</t>
  </si>
  <si>
    <t>plošče OSB22, višine 29cm</t>
  </si>
  <si>
    <t>vgradnja plošče po vertikali v višini nove toplotne izolacija</t>
  </si>
  <si>
    <t>na kape dimnikov, streha terase</t>
  </si>
  <si>
    <t>obrobe dimnikov / zračnikov, r.š. do 550mm</t>
  </si>
  <si>
    <t>slemenske obrobe, r.š do 660mm</t>
  </si>
  <si>
    <t xml:space="preserve">spodnja odkapna pločevina strehe, r.š do 250mm </t>
  </si>
  <si>
    <t xml:space="preserve">spodnja odkapna pločevina strehe, r.š  do 250mm </t>
  </si>
  <si>
    <t>pločevina, deb. 0,6, Fe/Zn, barvana pločevina</t>
  </si>
  <si>
    <t>Fe/Zn, barvana pločevina, deb.1,5mm</t>
  </si>
  <si>
    <t>slemenska obroba (v popisu za poševno streho)</t>
  </si>
  <si>
    <t>SANACIJA FASADE</t>
  </si>
  <si>
    <t>SKUPAJ SANACIJA FASADE</t>
  </si>
  <si>
    <t>SANACIJA POŠEVNE STREHE</t>
  </si>
  <si>
    <t>Dobava in vpetje transportnega dvigala / žerjava</t>
  </si>
  <si>
    <t>Dobava, montaža in odstranitev fasadnega odra</t>
  </si>
  <si>
    <t xml:space="preserve">širina špalete do 20 cm </t>
  </si>
  <si>
    <t>okno pritličja, dim. 360x80 cm; dim. 80/80 odpiranje v dve smeri</t>
  </si>
  <si>
    <t>okno pritličja, dim. 400x80 cm; dim. 80/80 odpiranje v dve smeri</t>
  </si>
  <si>
    <t>paropropustna folija</t>
  </si>
  <si>
    <t>25% površine</t>
  </si>
  <si>
    <t xml:space="preserve">ograja francoskega balkona: ploščato železo 60/6, dolž. 1400 mm, </t>
  </si>
  <si>
    <t>ograja francoskega balkona: ploščato železo 60/6, dolž. 2000 mm,</t>
  </si>
  <si>
    <t xml:space="preserve"> kos 2; ploščato železo 60/6, dolž. 810 mm, kos 15; kpl 46</t>
  </si>
  <si>
    <t>ploščato železo 60/6, dolž. 1150 mm, kos 15; kpl 14</t>
  </si>
  <si>
    <t>ploščato železo 60/6, dolž. 1150 mm, kos 11; kpl 42</t>
  </si>
  <si>
    <t>kos 2; ploščato železo 60/6, dolž. 810 mm, kos 11; kpl 46</t>
  </si>
  <si>
    <t>jekleni profil 40/40 mm, dolž. 2,5m; kos 64</t>
  </si>
  <si>
    <t>jekleni U profil 60/120/60 mm, dolž. 2,3m; kos 84</t>
  </si>
  <si>
    <t>jekleni U profil 60/120/60 mm, dolž. 2,8m; kos 28</t>
  </si>
  <si>
    <t>jekleni U profil 60/120/60 mm, dolž. 4,0m; kos 8</t>
  </si>
  <si>
    <t>jekleni U profil 60/120/60 mm, dolž. 3,6m; kos 36</t>
  </si>
  <si>
    <t>korita; na zunanjem  delu je cev poševno prirezana; 3kos / balkon</t>
  </si>
  <si>
    <t xml:space="preserve">dilatacija med stopniščem in vrhnim balkonom </t>
  </si>
  <si>
    <t>Dobava in montaža strehe vhoda in stopnišča/dvigala,</t>
  </si>
  <si>
    <t>trikotna streha na terasi</t>
  </si>
  <si>
    <t>stik strehe vhoda in stene stavbe, trikotna streha / čelo strehe</t>
  </si>
  <si>
    <t>višina do 22,00 m</t>
  </si>
  <si>
    <t>višina do 28,00 m</t>
  </si>
  <si>
    <t>SANACIJA TERASE</t>
  </si>
  <si>
    <t>SKUPAJ SANACIJA TERASE</t>
  </si>
  <si>
    <t>RUŠITVENA DELA</t>
  </si>
  <si>
    <t>rušenje se izvaja ročno</t>
  </si>
  <si>
    <t>Rušenje tal terase v sestavi:</t>
  </si>
  <si>
    <t>talna keramika s stensko oblogo, estrih, hidroizolacija, stiropor;</t>
  </si>
  <si>
    <t>skupne debeline do 10cm</t>
  </si>
  <si>
    <t>Rušenje in odstranitev talnega odtoka</t>
  </si>
  <si>
    <t>po odstranitvi izvesti zidarsko sanacijo roba</t>
  </si>
  <si>
    <t>Dobava in vgrdanja estrihov oziroma izravnave po sistemu npr.</t>
  </si>
  <si>
    <t>Mapei planitop fast 330, MUREXIN FMA 30, debeline do 30mm</t>
  </si>
  <si>
    <t>Dobava in vgradnja odtočnika</t>
  </si>
  <si>
    <t>npr. HL90Pr</t>
  </si>
  <si>
    <t xml:space="preserve">Horizontalni balkonski in terasni odtok DN40/50 s tesnilno </t>
  </si>
  <si>
    <t>prirobnico, skrajšljivim okvirnim nastavkom 10-</t>
  </si>
  <si>
    <t xml:space="preserve">72mm/100x100mm, lovilcem peska in nerjavečo jekleno </t>
  </si>
  <si>
    <t>rešetko 94x94 mm. </t>
  </si>
  <si>
    <t>odtok potrebno priključiti na obstoječo vertilakno</t>
  </si>
  <si>
    <t>meteorno cev</t>
  </si>
  <si>
    <t>Dobava in vgradnja bitumenskega premaza</t>
  </si>
  <si>
    <t>premaz, npr. Fragmat IBITOL HS</t>
  </si>
  <si>
    <t>bitumen (SIST EN 1037:2017)</t>
  </si>
  <si>
    <t>vertikalno na stene zaključiti v višini do 34 cm</t>
  </si>
  <si>
    <t>Dobava in vgradnja parne zapore</t>
  </si>
  <si>
    <t>parna zapora, npr. Fragmat BITALBIT V3</t>
  </si>
  <si>
    <t>trak za ustavljanje vodne pare (SIST EN 13970ž)</t>
  </si>
  <si>
    <t>nosilec: AL+stekleni voal</t>
  </si>
  <si>
    <t>upogljivost pri: 0° C</t>
  </si>
  <si>
    <t>odpornost proti tečenju: 70° C</t>
  </si>
  <si>
    <t>pretržna sila vzdolžno / prečno: &gt;500 N / &gt;400 N</t>
  </si>
  <si>
    <t>raztezek pri pretrgu: &gt;2 %</t>
  </si>
  <si>
    <t>debelina: 2,7 mm</t>
  </si>
  <si>
    <t xml:space="preserve">izvedba kotne zaokrožitve </t>
  </si>
  <si>
    <t>Dobava in vgradnja toplotne izlolacije strehe</t>
  </si>
  <si>
    <t>npr. Fragmat XPS 300</t>
  </si>
  <si>
    <t>XPS (SIST EN 13164)</t>
  </si>
  <si>
    <t>tlačna trdnost 300 kPa (SIST EN 826)</t>
  </si>
  <si>
    <t>toplota izolacija iz izolacijskih plošč, deb. 4 cm</t>
  </si>
  <si>
    <t>toplotna prevodnost λ=0,033 W/mK (SIST EN 12667)</t>
  </si>
  <si>
    <t>Dobava in vgradnja hidroizolacije (prvi sloj):</t>
  </si>
  <si>
    <t xml:space="preserve">npr. Fragmat IzoSelf P4 </t>
  </si>
  <si>
    <t>hidroizolacijski  samolepilni bitumenski trak (SIST 13969)</t>
  </si>
  <si>
    <t>debelina 4,0 mm</t>
  </si>
  <si>
    <t>upogljivost pri: -20° C</t>
  </si>
  <si>
    <t>odpornost proti tečenju: 80° C</t>
  </si>
  <si>
    <t>pretržna sila vzdolžno / prečno: &gt;800 N / &gt;700 N</t>
  </si>
  <si>
    <t>raztezek pri pretrgu: &gt;40 %</t>
  </si>
  <si>
    <t>samolepilni trak</t>
  </si>
  <si>
    <t>pred vgradnjo potrebna izdelava zaokrožnic, 3/3 cm</t>
  </si>
  <si>
    <t>vgradnja na steno v višini 5 cm</t>
  </si>
  <si>
    <t>Dobava in vgradnja hidroizolacije (drugi in tretji sloj)</t>
  </si>
  <si>
    <t>npr. Fragmat Izoelast P5 plus</t>
  </si>
  <si>
    <t>hidroizolacijski  elastomerni bitumenski trak (SIST 13707)</t>
  </si>
  <si>
    <t>debelina 4,5 mm</t>
  </si>
  <si>
    <t>odpornost proti tečenju: 10° C</t>
  </si>
  <si>
    <t>pretržna sila vzdolžno / prečno: &gt;700 N / &gt;600 N</t>
  </si>
  <si>
    <t>vgradnja v dveh slojih</t>
  </si>
  <si>
    <t xml:space="preserve">po izvedbi hidroizolacije izvesti vodotesni preizkus, ki mora </t>
  </si>
  <si>
    <t>trajati min 24 ur.</t>
  </si>
  <si>
    <t>vgradnja na steno v višini 15 cm</t>
  </si>
  <si>
    <t>Dobava in vgradnja premaza stika pri balkonskih vratih</t>
  </si>
  <si>
    <t>npr. Enkopur</t>
  </si>
  <si>
    <t>hidroizolacijska tesnilna masa</t>
  </si>
  <si>
    <t>Dobava in vgrdanja mikroarmirnega estriha v debelini 5cm,</t>
  </si>
  <si>
    <t>zmrzlinsko odporen z ustreznim dodatkom</t>
  </si>
  <si>
    <t xml:space="preserve">Dobava in vgrdanja sekundarne hidroizlacije, v prvi sveži sloj </t>
  </si>
  <si>
    <t xml:space="preserve">n.c. 25€/m2; R10; keramika po izboru naročnika </t>
  </si>
  <si>
    <t>Dobava in vgrdanja granitogrez keramike, dimanzije 30/30 cm,</t>
  </si>
  <si>
    <t xml:space="preserve">zaključkov pri stiku tlakov višine 10 cm; n.c. 20€/m2; R11, </t>
  </si>
  <si>
    <t>obloga z lepljenjem, upoštevanjem vseh upoštevanjem vseh zaključkov pri stiku tlakov višine 10 cm; n.c. 20€/m2; R11</t>
  </si>
  <si>
    <t>Dobava in vgrdanja odkapne pločevine talnega roba</t>
  </si>
  <si>
    <t>Fe/Zn barvana pločevina, debeline 0,8mm, r.š. 250mm,</t>
  </si>
  <si>
    <t>od streni stopnišča, dimnik</t>
  </si>
  <si>
    <t>zgornji rob tesniti s trajno elstničnim kitom ali  namenskim</t>
  </si>
  <si>
    <t>fasadnim profilom</t>
  </si>
  <si>
    <t xml:space="preserve">SKUPAJ ZIDARSKA DELA </t>
  </si>
  <si>
    <t>NEPREDVIDENA DELA (10%)</t>
  </si>
  <si>
    <t>vertikalno na stene zaključiti v višini do 15 cm</t>
  </si>
  <si>
    <t>PONUDBA</t>
  </si>
  <si>
    <t>SANACIJA TERASE PROTI PARKIRIŠČU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</si>
</sst>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[$€-1]"/>
    <numFmt numFmtId="165" formatCode="#,##0.00\ &quot;€&quot;"/>
    <numFmt numFmtId="166" formatCode="_([$€]* #,##0.00_);_([$€]* \(#,##0.00\);_([$€]* &quot;-&quot;??_);_(@_)"/>
    <numFmt numFmtId="167" formatCode="[$€-2]\ #,##0.00"/>
    <numFmt numFmtId="168" formatCode="&quot;€&quot;#,##0.00"/>
  </numFmts>
  <fonts count="64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charset val="238"/>
      <scheme val="minor"/>
    </font>
    <font>
      <sz val="11"/>
      <color rgb="FF404040"/>
      <name val="Calibri"/>
      <family val="2"/>
      <scheme val="minor"/>
    </font>
    <font>
      <b/>
      <sz val="11"/>
      <color rgb="FF404040"/>
      <name val="Calibri"/>
      <family val="2"/>
      <scheme val="minor"/>
    </font>
    <font>
      <b/>
      <u/>
      <sz val="10"/>
      <color rgb="FF993300"/>
      <name val="Calibri"/>
      <family val="2"/>
      <charset val="238"/>
      <scheme val="minor"/>
    </font>
    <font>
      <sz val="10"/>
      <color rgb="FF993300"/>
      <name val="Calibri"/>
      <family val="2"/>
      <charset val="238"/>
      <scheme val="minor"/>
    </font>
    <font>
      <b/>
      <sz val="10"/>
      <color rgb="FF993300"/>
      <name val="Calibri"/>
      <family val="2"/>
      <charset val="238"/>
      <scheme val="minor"/>
    </font>
    <font>
      <b/>
      <sz val="16"/>
      <color rgb="FFF7921D"/>
      <name val="Calibri"/>
      <family val="2"/>
      <scheme val="minor"/>
    </font>
    <font>
      <b/>
      <sz val="16"/>
      <name val="Calibri"/>
      <family val="2"/>
      <scheme val="minor"/>
    </font>
    <font>
      <sz val="10"/>
      <color rgb="FF404040"/>
      <name val="Calibri"/>
      <family val="2"/>
      <scheme val="minor"/>
    </font>
    <font>
      <b/>
      <sz val="10"/>
      <color rgb="FF404040"/>
      <name val="Calibri"/>
      <family val="2"/>
      <scheme val="minor"/>
    </font>
    <font>
      <sz val="16"/>
      <name val="Calibri"/>
      <family val="2"/>
      <scheme val="minor"/>
    </font>
    <font>
      <sz val="28"/>
      <name val="Calibri"/>
      <family val="2"/>
      <scheme val="minor"/>
    </font>
    <font>
      <sz val="11"/>
      <name val="Arial CE"/>
      <family val="2"/>
      <charset val="238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name val="Calibri"/>
      <family val="2"/>
    </font>
    <font>
      <sz val="9"/>
      <color indexed="8"/>
      <name val="Calibri"/>
      <family val="2"/>
    </font>
    <font>
      <sz val="9"/>
      <color rgb="FF000000"/>
      <name val="Calibri"/>
      <family val="2"/>
      <scheme val="minor"/>
    </font>
    <font>
      <sz val="9"/>
      <color rgb="FFC00000"/>
      <name val="Calibri"/>
      <family val="2"/>
      <scheme val="minor"/>
    </font>
    <font>
      <sz val="9"/>
      <color indexed="8"/>
      <name val="Calibri"/>
      <family val="2"/>
      <scheme val="minor"/>
    </font>
    <font>
      <b/>
      <i/>
      <sz val="9"/>
      <color indexed="63"/>
      <name val="Calibri"/>
      <family val="2"/>
      <scheme val="minor"/>
    </font>
    <font>
      <b/>
      <sz val="9"/>
      <color indexed="8"/>
      <name val="Arial Narrow"/>
      <family val="2"/>
    </font>
    <font>
      <sz val="9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theme="1"/>
      <name val="Calibri (Body)_x0000_"/>
    </font>
    <font>
      <sz val="10"/>
      <name val="Arial"/>
      <family val="2"/>
      <charset val="238"/>
    </font>
    <font>
      <sz val="9"/>
      <color indexed="8"/>
      <name val="Calibri"/>
      <family val="2"/>
      <charset val="1"/>
    </font>
    <font>
      <b/>
      <sz val="9"/>
      <color indexed="8"/>
      <name val="Calibri"/>
      <family val="2"/>
      <charset val="1"/>
    </font>
    <font>
      <sz val="10"/>
      <name val="Arial CE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1"/>
    </font>
    <font>
      <sz val="9"/>
      <name val="Arial"/>
      <family val="2"/>
      <charset val="238"/>
    </font>
    <font>
      <i/>
      <sz val="9"/>
      <name val="Calibri"/>
      <family val="2"/>
      <charset val="1"/>
    </font>
    <font>
      <b/>
      <i/>
      <sz val="9"/>
      <name val="Calibri"/>
      <family val="2"/>
      <charset val="238"/>
    </font>
    <font>
      <i/>
      <u/>
      <sz val="9"/>
      <name val="Calibri"/>
      <family val="2"/>
      <charset val="1"/>
    </font>
    <font>
      <b/>
      <i/>
      <sz val="9"/>
      <name val="Calibri"/>
      <family val="2"/>
    </font>
    <font>
      <b/>
      <sz val="9"/>
      <name val="Arial"/>
      <family val="2"/>
    </font>
    <font>
      <b/>
      <sz val="14"/>
      <color indexed="8"/>
      <name val="Calibri"/>
      <family val="2"/>
      <charset val="1"/>
    </font>
    <font>
      <b/>
      <sz val="14"/>
      <color indexed="8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indexed="8"/>
      <name val="Calibri (Body)_x0000_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Calibri"/>
      <family val="2"/>
      <charset val="1"/>
    </font>
    <font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Ebrima"/>
      <charset val="238"/>
    </font>
    <font>
      <sz val="10"/>
      <color theme="1"/>
      <name val="Ebrima"/>
      <charset val="238"/>
    </font>
    <font>
      <sz val="9"/>
      <color rgb="FF000000"/>
      <name val="Calibri"/>
      <family val="2"/>
      <charset val="1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249977111117893"/>
        <bgColor indexed="22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49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6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8" fillId="0" borderId="0"/>
    <xf numFmtId="0" fontId="41" fillId="0" borderId="0"/>
    <xf numFmtId="0" fontId="41" fillId="0" borderId="0"/>
    <xf numFmtId="0" fontId="23" fillId="0" borderId="0"/>
    <xf numFmtId="0" fontId="38" fillId="0" borderId="0"/>
    <xf numFmtId="0" fontId="23" fillId="0" borderId="0"/>
  </cellStyleXfs>
  <cellXfs count="602"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/>
    <xf numFmtId="0" fontId="11" fillId="0" borderId="0" xfId="0" applyFont="1" applyAlignment="1">
      <alignment horizontal="right" vertical="center"/>
    </xf>
    <xf numFmtId="0" fontId="12" fillId="0" borderId="0" xfId="0" applyFont="1"/>
    <xf numFmtId="165" fontId="12" fillId="0" borderId="0" xfId="0" applyNumberFormat="1" applyFont="1" applyAlignment="1">
      <alignment vertical="center"/>
    </xf>
    <xf numFmtId="0" fontId="6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6" fillId="0" borderId="8" xfId="0" applyFont="1" applyBorder="1"/>
    <xf numFmtId="0" fontId="11" fillId="0" borderId="9" xfId="0" applyFont="1" applyBorder="1" applyAlignment="1">
      <alignment horizontal="right" vertical="center"/>
    </xf>
    <xf numFmtId="165" fontId="12" fillId="0" borderId="9" xfId="0" applyNumberFormat="1" applyFont="1" applyBorder="1" applyAlignment="1">
      <alignment vertical="center"/>
    </xf>
    <xf numFmtId="165" fontId="12" fillId="0" borderId="10" xfId="0" applyNumberFormat="1" applyFont="1" applyBorder="1" applyAlignment="1">
      <alignment vertic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right" vertical="top"/>
    </xf>
    <xf numFmtId="4" fontId="7" fillId="0" borderId="0" xfId="0" applyNumberFormat="1" applyFont="1"/>
    <xf numFmtId="0" fontId="18" fillId="0" borderId="0" xfId="0" applyFont="1" applyAlignment="1">
      <alignment horizontal="left"/>
    </xf>
    <xf numFmtId="0" fontId="11" fillId="0" borderId="0" xfId="0" applyFont="1" applyAlignment="1">
      <alignment horizontal="left" indent="8"/>
    </xf>
    <xf numFmtId="0" fontId="18" fillId="0" borderId="0" xfId="0" applyFont="1" applyAlignment="1">
      <alignment horizontal="left" indent="8"/>
    </xf>
    <xf numFmtId="0" fontId="18" fillId="0" borderId="0" xfId="0" applyFont="1" applyAlignment="1">
      <alignment horizontal="left" indent="2"/>
    </xf>
    <xf numFmtId="0" fontId="20" fillId="0" borderId="0" xfId="0" applyFont="1" applyAlignment="1">
      <alignment horizontal="left"/>
    </xf>
    <xf numFmtId="0" fontId="6" fillId="5" borderId="11" xfId="0" applyFont="1" applyFill="1" applyBorder="1"/>
    <xf numFmtId="165" fontId="10" fillId="6" borderId="12" xfId="0" applyNumberFormat="1" applyFont="1" applyFill="1" applyBorder="1" applyAlignment="1">
      <alignment horizontal="right" vertical="center"/>
    </xf>
    <xf numFmtId="165" fontId="10" fillId="6" borderId="13" xfId="0" applyNumberFormat="1" applyFont="1" applyFill="1" applyBorder="1" applyAlignment="1">
      <alignment horizontal="right" vertical="center"/>
    </xf>
    <xf numFmtId="0" fontId="24" fillId="0" borderId="0" xfId="0" applyFont="1" applyBorder="1" applyAlignment="1">
      <alignment vertical="top" wrapText="1"/>
    </xf>
    <xf numFmtId="0" fontId="25" fillId="0" borderId="0" xfId="0" applyFont="1" applyFill="1"/>
    <xf numFmtId="0" fontId="25" fillId="0" borderId="0" xfId="0" applyFont="1" applyAlignment="1">
      <alignment horizontal="center"/>
    </xf>
    <xf numFmtId="4" fontId="25" fillId="0" borderId="0" xfId="0" applyNumberFormat="1" applyFont="1" applyAlignment="1">
      <alignment horizontal="center"/>
    </xf>
    <xf numFmtId="0" fontId="25" fillId="0" borderId="0" xfId="0" applyFont="1"/>
    <xf numFmtId="0" fontId="25" fillId="0" borderId="0" xfId="0" applyFont="1" applyFill="1" applyAlignment="1"/>
    <xf numFmtId="0" fontId="25" fillId="0" borderId="0" xfId="0" applyFont="1" applyAlignment="1">
      <alignment vertical="top" wrapText="1"/>
    </xf>
    <xf numFmtId="0" fontId="25" fillId="0" borderId="0" xfId="0" applyFont="1" applyFill="1" applyAlignment="1">
      <alignment horizontal="right" vertical="top"/>
    </xf>
    <xf numFmtId="0" fontId="28" fillId="0" borderId="0" xfId="0" applyFont="1" applyFill="1" applyBorder="1" applyAlignment="1">
      <alignment vertical="top" wrapText="1"/>
    </xf>
    <xf numFmtId="4" fontId="30" fillId="0" borderId="0" xfId="0" applyNumberFormat="1" applyFont="1" applyAlignment="1">
      <alignment horizontal="center"/>
    </xf>
    <xf numFmtId="164" fontId="30" fillId="0" borderId="0" xfId="0" applyNumberFormat="1" applyFont="1" applyAlignment="1">
      <alignment horizontal="center"/>
    </xf>
    <xf numFmtId="0" fontId="25" fillId="0" borderId="0" xfId="0" applyFont="1" applyFill="1" applyAlignment="1">
      <alignment vertical="top" wrapText="1"/>
    </xf>
    <xf numFmtId="0" fontId="31" fillId="0" borderId="0" xfId="0" applyFont="1" applyAlignment="1">
      <alignment wrapText="1"/>
    </xf>
    <xf numFmtId="49" fontId="25" fillId="0" borderId="0" xfId="0" applyNumberFormat="1" applyFont="1" applyFill="1" applyAlignment="1">
      <alignment horizontal="right" vertical="top"/>
    </xf>
    <xf numFmtId="0" fontId="28" fillId="0" borderId="0" xfId="0" applyFont="1" applyAlignment="1">
      <alignment horizontal="center"/>
    </xf>
    <xf numFmtId="0" fontId="28" fillId="0" borderId="0" xfId="0" applyFont="1" applyFill="1" applyAlignment="1">
      <alignment horizontal="left"/>
    </xf>
    <xf numFmtId="3" fontId="25" fillId="0" borderId="0" xfId="0" applyNumberFormat="1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4" fontId="25" fillId="0" borderId="0" xfId="0" applyNumberFormat="1" applyFont="1" applyFill="1" applyAlignment="1">
      <alignment horizontal="center"/>
    </xf>
    <xf numFmtId="164" fontId="25" fillId="0" borderId="0" xfId="0" applyNumberFormat="1" applyFont="1" applyFill="1" applyAlignment="1">
      <alignment horizontal="center"/>
    </xf>
    <xf numFmtId="0" fontId="25" fillId="0" borderId="0" xfId="0" applyFont="1" applyFill="1" applyAlignment="1">
      <alignment horizontal="left" vertical="top" wrapText="1"/>
    </xf>
    <xf numFmtId="49" fontId="29" fillId="0" borderId="0" xfId="0" applyNumberFormat="1" applyFont="1" applyFill="1" applyAlignment="1">
      <alignment horizontal="right" vertical="top"/>
    </xf>
    <xf numFmtId="0" fontId="29" fillId="0" borderId="0" xfId="0" applyFont="1" applyAlignment="1">
      <alignment horizontal="center"/>
    </xf>
    <xf numFmtId="4" fontId="29" fillId="0" borderId="0" xfId="0" applyNumberFormat="1" applyFont="1" applyAlignment="1">
      <alignment horizontal="center"/>
    </xf>
    <xf numFmtId="164" fontId="29" fillId="0" borderId="0" xfId="0" applyNumberFormat="1" applyFont="1" applyAlignment="1">
      <alignment horizontal="center"/>
    </xf>
    <xf numFmtId="0" fontId="25" fillId="0" borderId="0" xfId="0" applyFont="1" applyFill="1" applyAlignment="1">
      <alignment horizontal="left"/>
    </xf>
    <xf numFmtId="0" fontId="24" fillId="0" borderId="0" xfId="0" applyFont="1" applyAlignment="1">
      <alignment horizontal="left" vertical="top" wrapText="1"/>
    </xf>
    <xf numFmtId="0" fontId="29" fillId="0" borderId="0" xfId="0" applyFont="1" applyFill="1" applyAlignment="1">
      <alignment horizontal="center"/>
    </xf>
    <xf numFmtId="4" fontId="29" fillId="0" borderId="0" xfId="0" applyNumberFormat="1" applyFont="1" applyFill="1" applyAlignment="1">
      <alignment horizontal="center"/>
    </xf>
    <xf numFmtId="164" fontId="29" fillId="0" borderId="0" xfId="0" applyNumberFormat="1" applyFont="1" applyFill="1" applyAlignment="1">
      <alignment horizontal="center"/>
    </xf>
    <xf numFmtId="0" fontId="29" fillId="0" borderId="0" xfId="0" applyFont="1" applyFill="1" applyBorder="1" applyAlignment="1">
      <alignment vertical="top" wrapText="1"/>
    </xf>
    <xf numFmtId="49" fontId="29" fillId="0" borderId="0" xfId="0" applyNumberFormat="1" applyFont="1" applyFill="1" applyAlignment="1"/>
    <xf numFmtId="0" fontId="25" fillId="0" borderId="0" xfId="0" applyFont="1" applyFill="1" applyAlignment="1">
      <alignment wrapText="1"/>
    </xf>
    <xf numFmtId="0" fontId="30" fillId="0" borderId="0" xfId="0" applyFont="1" applyAlignment="1">
      <alignment horizontal="center"/>
    </xf>
    <xf numFmtId="0" fontId="25" fillId="0" borderId="0" xfId="0" applyFont="1" applyFill="1" applyAlignment="1">
      <alignment horizontal="right" vertical="top" wrapText="1"/>
    </xf>
    <xf numFmtId="0" fontId="25" fillId="0" borderId="0" xfId="0" applyFont="1" applyBorder="1" applyAlignment="1">
      <alignment vertical="top" wrapText="1"/>
    </xf>
    <xf numFmtId="0" fontId="25" fillId="0" borderId="0" xfId="0" applyNumberFormat="1" applyFont="1" applyBorder="1" applyAlignment="1">
      <alignment horizontal="left" vertical="top" wrapText="1"/>
    </xf>
    <xf numFmtId="0" fontId="28" fillId="0" borderId="0" xfId="0" applyFont="1" applyAlignment="1">
      <alignment horizontal="left"/>
    </xf>
    <xf numFmtId="0" fontId="32" fillId="0" borderId="3" xfId="0" applyFont="1" applyBorder="1"/>
    <xf numFmtId="0" fontId="27" fillId="0" borderId="4" xfId="0" applyFont="1" applyBorder="1"/>
    <xf numFmtId="0" fontId="32" fillId="0" borderId="4" xfId="0" applyFont="1" applyBorder="1"/>
    <xf numFmtId="0" fontId="33" fillId="0" borderId="4" xfId="0" applyFont="1" applyBorder="1"/>
    <xf numFmtId="164" fontId="32" fillId="0" borderId="5" xfId="0" applyNumberFormat="1" applyFont="1" applyBorder="1"/>
    <xf numFmtId="0" fontId="32" fillId="0" borderId="6" xfId="0" applyFont="1" applyBorder="1"/>
    <xf numFmtId="0" fontId="27" fillId="0" borderId="0" xfId="0" applyFont="1"/>
    <xf numFmtId="0" fontId="32" fillId="0" borderId="0" xfId="0" applyFont="1"/>
    <xf numFmtId="164" fontId="32" fillId="0" borderId="7" xfId="0" applyNumberFormat="1" applyFont="1" applyBorder="1"/>
    <xf numFmtId="0" fontId="33" fillId="0" borderId="0" xfId="0" applyFont="1"/>
    <xf numFmtId="0" fontId="32" fillId="0" borderId="8" xfId="0" applyFont="1" applyBorder="1"/>
    <xf numFmtId="0" fontId="27" fillId="0" borderId="9" xfId="0" applyFont="1" applyBorder="1"/>
    <xf numFmtId="0" fontId="32" fillId="0" borderId="9" xfId="0" applyFont="1" applyBorder="1"/>
    <xf numFmtId="164" fontId="32" fillId="0" borderId="10" xfId="0" applyNumberFormat="1" applyFont="1" applyBorder="1"/>
    <xf numFmtId="164" fontId="32" fillId="0" borderId="0" xfId="0" applyNumberFormat="1" applyFont="1"/>
    <xf numFmtId="0" fontId="32" fillId="0" borderId="11" xfId="0" applyFont="1" applyBorder="1"/>
    <xf numFmtId="0" fontId="27" fillId="0" borderId="12" xfId="0" applyFont="1" applyBorder="1"/>
    <xf numFmtId="0" fontId="32" fillId="0" borderId="12" xfId="0" applyFont="1" applyBorder="1"/>
    <xf numFmtId="164" fontId="32" fillId="0" borderId="13" xfId="0" applyNumberFormat="1" applyFont="1" applyBorder="1"/>
    <xf numFmtId="0" fontId="27" fillId="4" borderId="11" xfId="0" applyFont="1" applyFill="1" applyBorder="1"/>
    <xf numFmtId="0" fontId="32" fillId="4" borderId="12" xfId="0" applyFont="1" applyFill="1" applyBorder="1"/>
    <xf numFmtId="164" fontId="32" fillId="4" borderId="13" xfId="0" applyNumberFormat="1" applyFont="1" applyFill="1" applyBorder="1"/>
    <xf numFmtId="0" fontId="27" fillId="0" borderId="0" xfId="0" applyFont="1" applyAlignment="1">
      <alignment horizontal="right"/>
    </xf>
    <xf numFmtId="0" fontId="32" fillId="0" borderId="0" xfId="0" applyFont="1" applyAlignment="1">
      <alignment horizontal="right"/>
    </xf>
    <xf numFmtId="0" fontId="27" fillId="4" borderId="12" xfId="0" applyFont="1" applyFill="1" applyBorder="1"/>
    <xf numFmtId="164" fontId="27" fillId="4" borderId="13" xfId="0" applyNumberFormat="1" applyFont="1" applyFill="1" applyBorder="1"/>
    <xf numFmtId="164" fontId="27" fillId="0" borderId="0" xfId="0" applyNumberFormat="1" applyFont="1"/>
    <xf numFmtId="0" fontId="27" fillId="0" borderId="14" xfId="0" applyFont="1" applyBorder="1"/>
    <xf numFmtId="0" fontId="27" fillId="0" borderId="15" xfId="0" applyFont="1" applyBorder="1"/>
    <xf numFmtId="164" fontId="27" fillId="0" borderId="16" xfId="0" applyNumberFormat="1" applyFont="1" applyBorder="1"/>
    <xf numFmtId="0" fontId="32" fillId="0" borderId="23" xfId="0" applyFont="1" applyBorder="1"/>
    <xf numFmtId="164" fontId="32" fillId="0" borderId="24" xfId="0" applyNumberFormat="1" applyFont="1" applyBorder="1"/>
    <xf numFmtId="0" fontId="27" fillId="0" borderId="17" xfId="0" applyFont="1" applyBorder="1"/>
    <xf numFmtId="10" fontId="27" fillId="0" borderId="18" xfId="0" applyNumberFormat="1" applyFont="1" applyBorder="1"/>
    <xf numFmtId="0" fontId="27" fillId="0" borderId="18" xfId="0" applyFont="1" applyBorder="1"/>
    <xf numFmtId="164" fontId="27" fillId="0" borderId="19" xfId="0" applyNumberFormat="1" applyFont="1" applyBorder="1"/>
    <xf numFmtId="0" fontId="27" fillId="4" borderId="20" xfId="0" applyFont="1" applyFill="1" applyBorder="1" applyAlignment="1">
      <alignment vertical="center"/>
    </xf>
    <xf numFmtId="0" fontId="32" fillId="4" borderId="21" xfId="0" applyFont="1" applyFill="1" applyBorder="1" applyAlignment="1">
      <alignment vertical="center"/>
    </xf>
    <xf numFmtId="164" fontId="27" fillId="4" borderId="22" xfId="0" applyNumberFormat="1" applyFont="1" applyFill="1" applyBorder="1" applyAlignment="1">
      <alignment vertical="center"/>
    </xf>
    <xf numFmtId="0" fontId="25" fillId="0" borderId="18" xfId="0" applyFont="1" applyBorder="1" applyAlignment="1">
      <alignment vertical="top" wrapText="1"/>
    </xf>
    <xf numFmtId="49" fontId="34" fillId="0" borderId="0" xfId="0" applyNumberFormat="1" applyFont="1"/>
    <xf numFmtId="0" fontId="34" fillId="0" borderId="0" xfId="0" applyFont="1" applyAlignment="1">
      <alignment vertical="top" wrapText="1"/>
    </xf>
    <xf numFmtId="0" fontId="34" fillId="0" borderId="0" xfId="0" applyFont="1" applyAlignment="1">
      <alignment horizontal="center"/>
    </xf>
    <xf numFmtId="4" fontId="34" fillId="0" borderId="0" xfId="0" applyNumberFormat="1" applyFont="1" applyAlignment="1">
      <alignment horizontal="center"/>
    </xf>
    <xf numFmtId="164" fontId="34" fillId="0" borderId="0" xfId="0" applyNumberFormat="1" applyFont="1" applyAlignment="1">
      <alignment horizontal="center"/>
    </xf>
    <xf numFmtId="0" fontId="29" fillId="0" borderId="0" xfId="0" applyFont="1" applyFill="1" applyAlignment="1">
      <alignment horizontal="right" vertical="top"/>
    </xf>
    <xf numFmtId="0" fontId="28" fillId="0" borderId="0" xfId="0" applyFont="1" applyFill="1" applyAlignment="1">
      <alignment horizontal="center"/>
    </xf>
    <xf numFmtId="49" fontId="29" fillId="0" borderId="0" xfId="0" applyNumberFormat="1" applyFont="1" applyAlignment="1">
      <alignment horizontal="right" vertical="top"/>
    </xf>
    <xf numFmtId="0" fontId="25" fillId="0" borderId="0" xfId="0" applyFont="1" applyAlignment="1">
      <alignment horizontal="left"/>
    </xf>
    <xf numFmtId="49" fontId="25" fillId="0" borderId="0" xfId="0" applyNumberFormat="1" applyFont="1" applyAlignment="1">
      <alignment horizontal="right" vertical="top"/>
    </xf>
    <xf numFmtId="0" fontId="24" fillId="0" borderId="0" xfId="0" applyFont="1" applyAlignment="1">
      <alignment vertical="top" wrapText="1"/>
    </xf>
    <xf numFmtId="2" fontId="29" fillId="0" borderId="0" xfId="0" applyNumberFormat="1" applyFont="1" applyAlignment="1">
      <alignment horizontal="center"/>
    </xf>
    <xf numFmtId="4" fontId="30" fillId="0" borderId="0" xfId="0" applyNumberFormat="1" applyFont="1" applyFill="1" applyAlignment="1">
      <alignment horizontal="center"/>
    </xf>
    <xf numFmtId="164" fontId="30" fillId="0" borderId="0" xfId="0" applyNumberFormat="1" applyFont="1" applyFill="1" applyAlignment="1">
      <alignment horizontal="center"/>
    </xf>
    <xf numFmtId="0" fontId="25" fillId="0" borderId="0" xfId="0" applyFont="1" applyAlignment="1">
      <alignment wrapText="1"/>
    </xf>
    <xf numFmtId="0" fontId="25" fillId="0" borderId="0" xfId="0" applyFont="1" applyAlignment="1">
      <alignment horizontal="right" vertical="top" wrapText="1"/>
    </xf>
    <xf numFmtId="0" fontId="25" fillId="0" borderId="0" xfId="0" applyFont="1" applyAlignment="1"/>
    <xf numFmtId="0" fontId="29" fillId="0" borderId="0" xfId="0" applyFont="1" applyFill="1"/>
    <xf numFmtId="49" fontId="25" fillId="0" borderId="0" xfId="0" applyNumberFormat="1" applyFont="1"/>
    <xf numFmtId="0" fontId="29" fillId="0" borderId="0" xfId="0" applyFont="1" applyAlignment="1">
      <alignment vertical="top" wrapText="1"/>
    </xf>
    <xf numFmtId="49" fontId="25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4" fontId="25" fillId="0" borderId="0" xfId="0" applyNumberFormat="1" applyFont="1" applyAlignment="1">
      <alignment horizontal="center"/>
    </xf>
    <xf numFmtId="164" fontId="25" fillId="0" borderId="0" xfId="0" applyNumberFormat="1" applyFont="1" applyAlignment="1">
      <alignment horizontal="center"/>
    </xf>
    <xf numFmtId="0" fontId="25" fillId="0" borderId="0" xfId="0" applyFont="1"/>
    <xf numFmtId="0" fontId="28" fillId="0" borderId="0" xfId="381" applyFont="1" applyAlignment="1">
      <alignment vertical="top" wrapText="1"/>
    </xf>
    <xf numFmtId="0" fontId="25" fillId="0" borderId="0" xfId="0" applyFont="1" applyAlignment="1">
      <alignment vertical="top" wrapText="1"/>
    </xf>
    <xf numFmtId="0" fontId="25" fillId="0" borderId="0" xfId="0" applyFont="1" applyAlignment="1">
      <alignment horizontal="right" vertical="top"/>
    </xf>
    <xf numFmtId="0" fontId="28" fillId="0" borderId="0" xfId="0" applyFont="1" applyAlignment="1">
      <alignment vertical="top" wrapText="1"/>
    </xf>
    <xf numFmtId="0" fontId="29" fillId="0" borderId="0" xfId="0" applyFont="1"/>
    <xf numFmtId="0" fontId="28" fillId="0" borderId="0" xfId="0" applyFont="1" applyAlignment="1">
      <alignment horizontal="justify" vertical="top" wrapText="1"/>
    </xf>
    <xf numFmtId="0" fontId="25" fillId="0" borderId="0" xfId="0" applyFont="1" applyAlignment="1">
      <alignment horizontal="left" vertical="top" wrapText="1"/>
    </xf>
    <xf numFmtId="0" fontId="28" fillId="0" borderId="0" xfId="0" applyFont="1" applyAlignment="1">
      <alignment horizontal="right" vertical="top" wrapText="1"/>
    </xf>
    <xf numFmtId="0" fontId="35" fillId="0" borderId="0" xfId="0" applyFont="1" applyAlignment="1">
      <alignment vertical="top" wrapText="1"/>
    </xf>
    <xf numFmtId="0" fontId="36" fillId="0" borderId="0" xfId="0" applyFont="1"/>
    <xf numFmtId="0" fontId="36" fillId="0" borderId="0" xfId="0" applyFont="1" applyBorder="1" applyAlignment="1">
      <alignment horizontal="left" vertical="top" wrapText="1"/>
    </xf>
    <xf numFmtId="0" fontId="36" fillId="0" borderId="0" xfId="0" applyFont="1" applyFill="1"/>
    <xf numFmtId="0" fontId="37" fillId="0" borderId="0" xfId="0" applyFont="1" applyAlignment="1">
      <alignment vertical="top" wrapText="1"/>
    </xf>
    <xf numFmtId="0" fontId="37" fillId="0" borderId="0" xfId="0" applyFont="1" applyAlignment="1">
      <alignment horizontal="center"/>
    </xf>
    <xf numFmtId="164" fontId="37" fillId="0" borderId="0" xfId="0" applyNumberFormat="1" applyFont="1" applyAlignment="1">
      <alignment horizontal="center"/>
    </xf>
    <xf numFmtId="4" fontId="37" fillId="0" borderId="0" xfId="0" applyNumberFormat="1" applyFont="1" applyAlignment="1">
      <alignment horizontal="center"/>
    </xf>
    <xf numFmtId="0" fontId="37" fillId="0" borderId="0" xfId="0" applyFont="1" applyFill="1" applyBorder="1" applyAlignment="1">
      <alignment vertical="top" wrapText="1"/>
    </xf>
    <xf numFmtId="0" fontId="37" fillId="0" borderId="0" xfId="0" applyFont="1" applyFill="1" applyAlignment="1"/>
    <xf numFmtId="0" fontId="37" fillId="0" borderId="0" xfId="0" applyFont="1" applyFill="1" applyAlignment="1">
      <alignment horizontal="right" vertical="top"/>
    </xf>
    <xf numFmtId="0" fontId="11" fillId="0" borderId="0" xfId="0" applyFont="1" applyAlignment="1">
      <alignment horizontal="left" vertical="top"/>
    </xf>
    <xf numFmtId="0" fontId="25" fillId="0" borderId="0" xfId="0" applyFont="1" applyBorder="1" applyAlignment="1">
      <alignment horizontal="left" vertical="top" wrapText="1"/>
    </xf>
    <xf numFmtId="0" fontId="39" fillId="0" borderId="0" xfId="1488" applyFont="1" applyAlignment="1"/>
    <xf numFmtId="0" fontId="39" fillId="0" borderId="0" xfId="1488" applyFont="1" applyAlignment="1">
      <alignment vertical="top" wrapText="1"/>
    </xf>
    <xf numFmtId="0" fontId="39" fillId="0" borderId="0" xfId="1488" applyFont="1" applyAlignment="1">
      <alignment horizontal="center"/>
    </xf>
    <xf numFmtId="2" fontId="39" fillId="0" borderId="0" xfId="1488" applyNumberFormat="1" applyFont="1" applyAlignment="1">
      <alignment horizontal="center"/>
    </xf>
    <xf numFmtId="0" fontId="39" fillId="0" borderId="0" xfId="1488" applyFont="1"/>
    <xf numFmtId="0" fontId="40" fillId="0" borderId="0" xfId="1488" applyFont="1" applyAlignment="1">
      <alignment vertical="top" wrapText="1"/>
    </xf>
    <xf numFmtId="164" fontId="39" fillId="0" borderId="0" xfId="1488" applyNumberFormat="1" applyFont="1" applyAlignment="1">
      <alignment horizontal="center"/>
    </xf>
    <xf numFmtId="0" fontId="40" fillId="2" borderId="1" xfId="1488" applyFont="1" applyFill="1" applyBorder="1" applyAlignment="1"/>
    <xf numFmtId="0" fontId="40" fillId="2" borderId="1" xfId="1488" applyFont="1" applyFill="1" applyBorder="1" applyAlignment="1">
      <alignment vertical="top" wrapText="1"/>
    </xf>
    <xf numFmtId="0" fontId="40" fillId="2" borderId="1" xfId="1488" applyFont="1" applyFill="1" applyBorder="1" applyAlignment="1">
      <alignment horizontal="center"/>
    </xf>
    <xf numFmtId="2" fontId="40" fillId="2" borderId="1" xfId="1488" applyNumberFormat="1" applyFont="1" applyFill="1" applyBorder="1" applyAlignment="1">
      <alignment horizontal="center"/>
    </xf>
    <xf numFmtId="164" fontId="40" fillId="2" borderId="1" xfId="1488" applyNumberFormat="1" applyFont="1" applyFill="1" applyBorder="1" applyAlignment="1">
      <alignment horizontal="center"/>
    </xf>
    <xf numFmtId="0" fontId="39" fillId="0" borderId="0" xfId="1488" applyFont="1" applyAlignment="1">
      <alignment horizontal="left" vertical="top" wrapText="1"/>
    </xf>
    <xf numFmtId="49" fontId="40" fillId="0" borderId="0" xfId="1488" applyNumberFormat="1" applyFont="1" applyFill="1" applyAlignment="1"/>
    <xf numFmtId="0" fontId="40" fillId="0" borderId="0" xfId="1488" applyFont="1" applyFill="1" applyAlignment="1">
      <alignment vertical="top" wrapText="1"/>
    </xf>
    <xf numFmtId="0" fontId="40" fillId="0" borderId="0" xfId="1488" applyFont="1" applyFill="1" applyAlignment="1">
      <alignment horizontal="center"/>
    </xf>
    <xf numFmtId="2" fontId="40" fillId="0" borderId="0" xfId="1488" applyNumberFormat="1" applyFont="1" applyFill="1" applyAlignment="1">
      <alignment horizontal="center"/>
    </xf>
    <xf numFmtId="164" fontId="40" fillId="0" borderId="0" xfId="1488" applyNumberFormat="1" applyFont="1" applyFill="1" applyAlignment="1">
      <alignment horizontal="center"/>
    </xf>
    <xf numFmtId="0" fontId="39" fillId="0" borderId="0" xfId="1488" applyFont="1" applyFill="1"/>
    <xf numFmtId="49" fontId="39" fillId="0" borderId="0" xfId="1488" applyNumberFormat="1" applyFont="1" applyFill="1" applyAlignment="1"/>
    <xf numFmtId="0" fontId="39" fillId="0" borderId="0" xfId="1488" applyFont="1" applyFill="1" applyAlignment="1">
      <alignment vertical="top" wrapText="1"/>
    </xf>
    <xf numFmtId="0" fontId="39" fillId="0" borderId="0" xfId="1488" applyFont="1" applyFill="1" applyAlignment="1">
      <alignment horizontal="center"/>
    </xf>
    <xf numFmtId="2" fontId="39" fillId="0" borderId="0" xfId="1488" applyNumberFormat="1" applyFont="1" applyFill="1" applyAlignment="1">
      <alignment horizontal="center"/>
    </xf>
    <xf numFmtId="164" fontId="39" fillId="0" borderId="0" xfId="1488" applyNumberFormat="1" applyFont="1" applyFill="1" applyAlignment="1">
      <alignment horizontal="center"/>
    </xf>
    <xf numFmtId="49" fontId="39" fillId="0" borderId="0" xfId="1488" applyNumberFormat="1" applyFont="1" applyAlignment="1">
      <alignment horizontal="right" vertical="top"/>
    </xf>
    <xf numFmtId="0" fontId="25" fillId="0" borderId="0" xfId="1488" applyFont="1" applyBorder="1" applyAlignment="1">
      <alignment vertical="top" wrapText="1"/>
    </xf>
    <xf numFmtId="164" fontId="43" fillId="0" borderId="0" xfId="1488" applyNumberFormat="1" applyFont="1" applyAlignment="1">
      <alignment horizontal="center"/>
    </xf>
    <xf numFmtId="0" fontId="35" fillId="0" borderId="0" xfId="1488" quotePrefix="1" applyFont="1" applyFill="1" applyAlignment="1">
      <alignment vertical="top" wrapText="1"/>
    </xf>
    <xf numFmtId="0" fontId="25" fillId="0" borderId="0" xfId="1488" applyFont="1" applyAlignment="1">
      <alignment horizontal="right" vertical="top"/>
    </xf>
    <xf numFmtId="0" fontId="25" fillId="0" borderId="0" xfId="1488" applyFont="1" applyAlignment="1">
      <alignment vertical="top" wrapText="1"/>
    </xf>
    <xf numFmtId="0" fontId="25" fillId="0" borderId="0" xfId="1488" applyFont="1" applyAlignment="1">
      <alignment horizontal="center"/>
    </xf>
    <xf numFmtId="3" fontId="25" fillId="0" borderId="0" xfId="1488" applyNumberFormat="1" applyFont="1" applyAlignment="1">
      <alignment horizontal="center"/>
    </xf>
    <xf numFmtId="164" fontId="25" fillId="0" borderId="0" xfId="1488" applyNumberFormat="1" applyFont="1" applyAlignment="1">
      <alignment horizontal="center"/>
    </xf>
    <xf numFmtId="0" fontId="44" fillId="0" borderId="0" xfId="1488" applyFont="1"/>
    <xf numFmtId="0" fontId="25" fillId="0" borderId="0" xfId="1488" applyFont="1" applyAlignment="1">
      <alignment horizontal="left" vertical="top" wrapText="1"/>
    </xf>
    <xf numFmtId="0" fontId="39" fillId="0" borderId="0" xfId="1488" applyFont="1" applyBorder="1" applyAlignment="1">
      <alignment vertical="top" wrapText="1"/>
    </xf>
    <xf numFmtId="49" fontId="26" fillId="0" borderId="0" xfId="1488" applyNumberFormat="1" applyFont="1" applyAlignment="1">
      <alignment vertical="top"/>
    </xf>
    <xf numFmtId="0" fontId="43" fillId="0" borderId="0" xfId="1488" applyFont="1" applyAlignment="1">
      <alignment vertical="top" wrapText="1"/>
    </xf>
    <xf numFmtId="0" fontId="25" fillId="0" borderId="0" xfId="1488" applyFont="1"/>
    <xf numFmtId="4" fontId="25" fillId="0" borderId="0" xfId="1488" applyNumberFormat="1" applyFont="1" applyAlignment="1">
      <alignment horizontal="center"/>
    </xf>
    <xf numFmtId="49" fontId="39" fillId="0" borderId="0" xfId="1488" applyNumberFormat="1" applyFont="1" applyFill="1" applyAlignment="1">
      <alignment horizontal="left"/>
    </xf>
    <xf numFmtId="0" fontId="43" fillId="0" borderId="0" xfId="1488" applyFont="1" applyFill="1" applyAlignment="1">
      <alignment horizontal="justify" vertical="top" wrapText="1"/>
    </xf>
    <xf numFmtId="4" fontId="39" fillId="0" borderId="0" xfId="1488" applyNumberFormat="1" applyFont="1" applyFill="1" applyAlignment="1">
      <alignment horizontal="center"/>
    </xf>
    <xf numFmtId="49" fontId="39" fillId="0" borderId="0" xfId="1488" applyNumberFormat="1" applyFont="1" applyFill="1" applyAlignment="1">
      <alignment horizontal="right" vertical="top"/>
    </xf>
    <xf numFmtId="0" fontId="43" fillId="0" borderId="0" xfId="1488" applyFont="1" applyFill="1" applyAlignment="1">
      <alignment vertical="top" wrapText="1"/>
    </xf>
    <xf numFmtId="0" fontId="39" fillId="0" borderId="0" xfId="1488" applyFont="1" applyFill="1" applyAlignment="1">
      <alignment horizontal="left" vertical="top" wrapText="1"/>
    </xf>
    <xf numFmtId="0" fontId="39" fillId="0" borderId="0" xfId="1488" applyFont="1" applyFill="1" applyBorder="1" applyAlignment="1">
      <alignment vertical="top" wrapText="1"/>
    </xf>
    <xf numFmtId="0" fontId="40" fillId="0" borderId="0" xfId="1488" applyNumberFormat="1" applyFont="1" applyFill="1" applyAlignment="1"/>
    <xf numFmtId="0" fontId="25" fillId="0" borderId="0" xfId="0" applyFont="1" applyAlignment="1">
      <alignment horizontal="right"/>
    </xf>
    <xf numFmtId="0" fontId="39" fillId="3" borderId="12" xfId="1488" applyFont="1" applyFill="1" applyBorder="1" applyAlignment="1"/>
    <xf numFmtId="0" fontId="50" fillId="3" borderId="12" xfId="1488" applyFont="1" applyFill="1" applyBorder="1" applyAlignment="1">
      <alignment vertical="top" wrapText="1"/>
    </xf>
    <xf numFmtId="0" fontId="39" fillId="3" borderId="12" xfId="1488" applyFont="1" applyFill="1" applyBorder="1" applyAlignment="1">
      <alignment horizontal="center"/>
    </xf>
    <xf numFmtId="2" fontId="39" fillId="3" borderId="12" xfId="1488" applyNumberFormat="1" applyFont="1" applyFill="1" applyBorder="1" applyAlignment="1">
      <alignment horizontal="center"/>
    </xf>
    <xf numFmtId="0" fontId="40" fillId="0" borderId="0" xfId="1488" applyFont="1" applyFill="1" applyAlignment="1">
      <alignment horizontal="right"/>
    </xf>
    <xf numFmtId="0" fontId="39" fillId="0" borderId="27" xfId="1488" applyFont="1" applyBorder="1" applyAlignment="1"/>
    <xf numFmtId="0" fontId="39" fillId="0" borderId="1" xfId="1488" applyFont="1" applyFill="1" applyBorder="1" applyAlignment="1">
      <alignment vertical="top" wrapText="1"/>
    </xf>
    <xf numFmtId="0" fontId="39" fillId="0" borderId="1" xfId="1488" applyFont="1" applyFill="1" applyBorder="1" applyAlignment="1">
      <alignment horizontal="center"/>
    </xf>
    <xf numFmtId="164" fontId="39" fillId="0" borderId="1" xfId="1488" applyNumberFormat="1" applyFont="1" applyFill="1" applyBorder="1" applyAlignment="1">
      <alignment horizontal="center"/>
    </xf>
    <xf numFmtId="0" fontId="43" fillId="0" borderId="0" xfId="1489" applyNumberFormat="1" applyFont="1" applyFill="1" applyAlignment="1" applyProtection="1">
      <alignment horizontal="right" vertical="top"/>
    </xf>
    <xf numFmtId="0" fontId="43" fillId="0" borderId="0" xfId="1489" applyFont="1" applyFill="1" applyAlignment="1" applyProtection="1">
      <alignment vertical="top" wrapText="1"/>
      <protection locked="0"/>
    </xf>
    <xf numFmtId="0" fontId="43" fillId="0" borderId="0" xfId="1489" applyFont="1" applyFill="1" applyAlignment="1" applyProtection="1">
      <alignment horizontal="center"/>
      <protection locked="0"/>
    </xf>
    <xf numFmtId="0" fontId="43" fillId="0" borderId="0" xfId="1489" applyNumberFormat="1" applyFont="1" applyFill="1" applyAlignment="1" applyProtection="1"/>
    <xf numFmtId="0" fontId="43" fillId="0" borderId="0" xfId="1489" applyNumberFormat="1" applyFont="1" applyFill="1" applyAlignment="1" applyProtection="1">
      <protection locked="0"/>
    </xf>
    <xf numFmtId="4" fontId="39" fillId="0" borderId="0" xfId="1488" applyNumberFormat="1" applyFont="1" applyAlignment="1">
      <alignment horizontal="center"/>
    </xf>
    <xf numFmtId="0" fontId="43" fillId="0" borderId="0" xfId="1488" applyFont="1" applyAlignment="1">
      <alignment horizontal="left" vertical="top" wrapText="1"/>
    </xf>
    <xf numFmtId="164" fontId="25" fillId="0" borderId="0" xfId="1488" applyNumberFormat="1" applyFont="1" applyFill="1" applyAlignment="1">
      <alignment horizontal="center"/>
    </xf>
    <xf numFmtId="0" fontId="43" fillId="0" borderId="0" xfId="1488" applyFont="1" applyFill="1" applyAlignment="1">
      <alignment wrapText="1"/>
    </xf>
    <xf numFmtId="49" fontId="39" fillId="0" borderId="9" xfId="1488" applyNumberFormat="1" applyFont="1" applyBorder="1" applyAlignment="1">
      <alignment horizontal="right" vertical="top"/>
    </xf>
    <xf numFmtId="164" fontId="39" fillId="0" borderId="9" xfId="1488" applyNumberFormat="1" applyFont="1" applyBorder="1" applyAlignment="1">
      <alignment horizontal="center"/>
    </xf>
    <xf numFmtId="0" fontId="40" fillId="0" borderId="1" xfId="1488" applyNumberFormat="1" applyFont="1" applyFill="1" applyBorder="1" applyAlignment="1">
      <alignment horizontal="center" vertical="center"/>
    </xf>
    <xf numFmtId="0" fontId="40" fillId="0" borderId="1" xfId="1488" applyFont="1" applyFill="1" applyBorder="1" applyAlignment="1">
      <alignment horizontal="left" vertical="center" wrapText="1"/>
    </xf>
    <xf numFmtId="0" fontId="40" fillId="0" borderId="1" xfId="1488" applyFont="1" applyFill="1" applyBorder="1" applyAlignment="1">
      <alignment horizontal="center" vertical="center"/>
    </xf>
    <xf numFmtId="164" fontId="40" fillId="0" borderId="1" xfId="1488" applyNumberFormat="1" applyFont="1" applyFill="1" applyBorder="1" applyAlignment="1">
      <alignment horizontal="center" vertical="center"/>
    </xf>
    <xf numFmtId="0" fontId="25" fillId="0" borderId="0" xfId="1488" applyFont="1" applyFill="1" applyAlignment="1">
      <alignment horizontal="right" vertical="top"/>
    </xf>
    <xf numFmtId="0" fontId="43" fillId="0" borderId="0" xfId="1488" applyFont="1" applyFill="1" applyBorder="1" applyAlignment="1">
      <alignment vertical="top" wrapText="1"/>
    </xf>
    <xf numFmtId="4" fontId="25" fillId="0" borderId="0" xfId="1488" applyNumberFormat="1" applyFont="1" applyFill="1" applyAlignment="1">
      <alignment horizontal="center"/>
    </xf>
    <xf numFmtId="0" fontId="39" fillId="0" borderId="0" xfId="1488" applyFont="1" applyFill="1" applyAlignment="1">
      <alignment horizontal="right" vertical="top"/>
    </xf>
    <xf numFmtId="4" fontId="30" fillId="0" borderId="0" xfId="1488" applyNumberFormat="1" applyFont="1" applyFill="1" applyAlignment="1">
      <alignment horizontal="center"/>
    </xf>
    <xf numFmtId="49" fontId="39" fillId="0" borderId="0" xfId="1488" applyNumberFormat="1" applyFont="1" applyFill="1" applyAlignment="1">
      <alignment horizontal="left" vertical="top"/>
    </xf>
    <xf numFmtId="0" fontId="43" fillId="0" borderId="0" xfId="1488" applyFont="1" applyFill="1" applyAlignment="1">
      <alignment horizontal="left" vertical="top" wrapText="1"/>
    </xf>
    <xf numFmtId="49" fontId="39" fillId="0" borderId="9" xfId="1488" applyNumberFormat="1" applyFont="1" applyFill="1" applyBorder="1" applyAlignment="1"/>
    <xf numFmtId="0" fontId="39" fillId="0" borderId="9" xfId="1488" applyFont="1" applyFill="1" applyBorder="1" applyAlignment="1">
      <alignment vertical="top" wrapText="1"/>
    </xf>
    <xf numFmtId="0" fontId="39" fillId="0" borderId="9" xfId="1488" applyFont="1" applyFill="1" applyBorder="1" applyAlignment="1">
      <alignment horizontal="center"/>
    </xf>
    <xf numFmtId="0" fontId="40" fillId="0" borderId="1" xfId="1488" applyNumberFormat="1" applyFont="1" applyFill="1" applyBorder="1" applyAlignment="1"/>
    <xf numFmtId="0" fontId="40" fillId="0" borderId="1" xfId="1488" applyFont="1" applyFill="1" applyBorder="1" applyAlignment="1">
      <alignment vertical="top" wrapText="1"/>
    </xf>
    <xf numFmtId="0" fontId="40" fillId="0" borderId="1" xfId="1488" applyFont="1" applyFill="1" applyBorder="1" applyAlignment="1">
      <alignment horizontal="center"/>
    </xf>
    <xf numFmtId="164" fontId="40" fillId="0" borderId="1" xfId="1488" applyNumberFormat="1" applyFont="1" applyFill="1" applyBorder="1" applyAlignment="1">
      <alignment horizontal="center"/>
    </xf>
    <xf numFmtId="0" fontId="39" fillId="0" borderId="0" xfId="1488" applyFont="1" applyAlignment="1">
      <alignment horizontal="right" vertical="top"/>
    </xf>
    <xf numFmtId="164" fontId="30" fillId="0" borderId="0" xfId="1488" applyNumberFormat="1" applyFont="1" applyAlignment="1">
      <alignment horizontal="center"/>
    </xf>
    <xf numFmtId="0" fontId="43" fillId="0" borderId="0" xfId="1488" applyFont="1" applyFill="1" applyAlignment="1"/>
    <xf numFmtId="0" fontId="43" fillId="0" borderId="0" xfId="1488" applyFont="1" applyFill="1" applyAlignment="1">
      <alignment horizontal="center"/>
    </xf>
    <xf numFmtId="0" fontId="43" fillId="0" borderId="0" xfId="1488" applyNumberFormat="1" applyFont="1" applyFill="1"/>
    <xf numFmtId="0" fontId="39" fillId="0" borderId="9" xfId="1488" applyFont="1" applyBorder="1" applyAlignment="1">
      <alignment horizontal="right" vertical="top"/>
    </xf>
    <xf numFmtId="0" fontId="39" fillId="0" borderId="9" xfId="1488" applyFont="1" applyBorder="1" applyAlignment="1">
      <alignment horizontal="left" vertical="top" wrapText="1"/>
    </xf>
    <xf numFmtId="0" fontId="39" fillId="0" borderId="9" xfId="1488" applyFont="1" applyBorder="1" applyAlignment="1">
      <alignment horizontal="center"/>
    </xf>
    <xf numFmtId="164" fontId="30" fillId="0" borderId="0" xfId="1471" applyNumberFormat="1" applyFont="1" applyFill="1" applyAlignment="1">
      <alignment horizontal="center"/>
    </xf>
    <xf numFmtId="164" fontId="25" fillId="0" borderId="0" xfId="1471" applyNumberFormat="1" applyFont="1" applyFill="1" applyAlignment="1">
      <alignment horizontal="center"/>
    </xf>
    <xf numFmtId="0" fontId="25" fillId="0" borderId="0" xfId="1471" applyFont="1"/>
    <xf numFmtId="4" fontId="30" fillId="0" borderId="0" xfId="1471" applyNumberFormat="1" applyFont="1" applyAlignment="1">
      <alignment horizontal="center"/>
    </xf>
    <xf numFmtId="164" fontId="30" fillId="0" borderId="0" xfId="1471" applyNumberFormat="1" applyFont="1" applyAlignment="1">
      <alignment horizontal="center"/>
    </xf>
    <xf numFmtId="164" fontId="25" fillId="0" borderId="0" xfId="1471" applyNumberFormat="1" applyFont="1" applyAlignment="1">
      <alignment horizontal="center"/>
    </xf>
    <xf numFmtId="49" fontId="25" fillId="0" borderId="0" xfId="1471" applyNumberFormat="1" applyFont="1" applyFill="1" applyAlignment="1">
      <alignment horizontal="left"/>
    </xf>
    <xf numFmtId="0" fontId="35" fillId="0" borderId="0" xfId="1471" applyFont="1" applyFill="1" applyAlignment="1">
      <alignment horizontal="center"/>
    </xf>
    <xf numFmtId="4" fontId="35" fillId="0" borderId="0" xfId="1471" applyNumberFormat="1" applyFont="1" applyFill="1" applyAlignment="1">
      <alignment horizontal="center"/>
    </xf>
    <xf numFmtId="4" fontId="43" fillId="0" borderId="0" xfId="1488" applyNumberFormat="1" applyFont="1"/>
    <xf numFmtId="3" fontId="43" fillId="0" borderId="0" xfId="1488" applyNumberFormat="1" applyFont="1"/>
    <xf numFmtId="0" fontId="43" fillId="0" borderId="0" xfId="1490" applyFont="1" applyFill="1" applyAlignment="1" applyProtection="1">
      <alignment vertical="top" wrapText="1"/>
    </xf>
    <xf numFmtId="0" fontId="40" fillId="0" borderId="0" xfId="1488" applyNumberFormat="1" applyFont="1" applyFill="1" applyBorder="1" applyAlignment="1"/>
    <xf numFmtId="0" fontId="40" fillId="0" borderId="0" xfId="1488" applyFont="1" applyFill="1" applyBorder="1" applyAlignment="1">
      <alignment vertical="top" wrapText="1"/>
    </xf>
    <xf numFmtId="0" fontId="40" fillId="0" borderId="0" xfId="1488" applyFont="1" applyFill="1" applyBorder="1" applyAlignment="1">
      <alignment horizontal="center"/>
    </xf>
    <xf numFmtId="164" fontId="40" fillId="0" borderId="0" xfId="1488" applyNumberFormat="1" applyFont="1" applyFill="1" applyBorder="1" applyAlignment="1">
      <alignment horizontal="center"/>
    </xf>
    <xf numFmtId="0" fontId="40" fillId="0" borderId="2" xfId="1488" applyNumberFormat="1" applyFont="1" applyFill="1" applyBorder="1" applyAlignment="1"/>
    <xf numFmtId="0" fontId="40" fillId="0" borderId="2" xfId="1488" applyFont="1" applyFill="1" applyBorder="1" applyAlignment="1">
      <alignment vertical="top" wrapText="1"/>
    </xf>
    <xf numFmtId="0" fontId="40" fillId="0" borderId="2" xfId="1488" applyFont="1" applyFill="1" applyBorder="1" applyAlignment="1">
      <alignment horizontal="center"/>
    </xf>
    <xf numFmtId="164" fontId="40" fillId="0" borderId="2" xfId="1488" applyNumberFormat="1" applyFont="1" applyFill="1" applyBorder="1" applyAlignment="1">
      <alignment horizontal="center"/>
    </xf>
    <xf numFmtId="49" fontId="51" fillId="3" borderId="2" xfId="1488" applyNumberFormat="1" applyFont="1" applyFill="1" applyBorder="1" applyAlignment="1">
      <alignment vertical="top"/>
    </xf>
    <xf numFmtId="168" fontId="51" fillId="3" borderId="2" xfId="1488" applyNumberFormat="1" applyFont="1" applyFill="1" applyBorder="1" applyAlignment="1">
      <alignment horizontal="center" vertical="top"/>
    </xf>
    <xf numFmtId="49" fontId="39" fillId="0" borderId="0" xfId="0" applyNumberFormat="1" applyFont="1" applyFill="1" applyAlignment="1"/>
    <xf numFmtId="0" fontId="43" fillId="0" borderId="0" xfId="0" applyFont="1" applyFill="1" applyAlignment="1">
      <alignment vertical="top" wrapText="1"/>
    </xf>
    <xf numFmtId="0" fontId="39" fillId="0" borderId="0" xfId="0" applyFont="1" applyFill="1" applyAlignment="1">
      <alignment horizontal="center"/>
    </xf>
    <xf numFmtId="164" fontId="39" fillId="0" borderId="0" xfId="0" applyNumberFormat="1" applyFont="1" applyFill="1" applyAlignment="1">
      <alignment horizontal="center"/>
    </xf>
    <xf numFmtId="0" fontId="39" fillId="0" borderId="0" xfId="0" applyFont="1" applyFill="1"/>
    <xf numFmtId="0" fontId="39" fillId="0" borderId="0" xfId="0" applyFont="1"/>
    <xf numFmtId="49" fontId="39" fillId="0" borderId="0" xfId="0" applyNumberFormat="1" applyFont="1" applyFill="1" applyAlignment="1">
      <alignment horizontal="right" vertical="top"/>
    </xf>
    <xf numFmtId="0" fontId="39" fillId="0" borderId="0" xfId="0" applyFont="1" applyFill="1" applyAlignment="1">
      <alignment horizontal="left" vertical="top" wrapText="1"/>
    </xf>
    <xf numFmtId="49" fontId="39" fillId="0" borderId="0" xfId="0" applyNumberFormat="1" applyFont="1" applyFill="1"/>
    <xf numFmtId="0" fontId="39" fillId="0" borderId="0" xfId="0" applyFont="1" applyAlignment="1">
      <alignment horizontal="center"/>
    </xf>
    <xf numFmtId="2" fontId="39" fillId="0" borderId="0" xfId="0" applyNumberFormat="1" applyFont="1" applyAlignment="1">
      <alignment horizontal="center"/>
    </xf>
    <xf numFmtId="164" fontId="39" fillId="0" borderId="0" xfId="0" applyNumberFormat="1" applyFont="1" applyAlignment="1">
      <alignment horizontal="center"/>
    </xf>
    <xf numFmtId="49" fontId="39" fillId="0" borderId="0" xfId="0" applyNumberFormat="1" applyFont="1" applyAlignment="1">
      <alignment horizontal="right" vertical="top"/>
    </xf>
    <xf numFmtId="0" fontId="39" fillId="0" borderId="0" xfId="0" applyFont="1" applyAlignment="1">
      <alignment vertical="top" wrapText="1"/>
    </xf>
    <xf numFmtId="4" fontId="39" fillId="0" borderId="0" xfId="0" applyNumberFormat="1" applyFont="1" applyAlignment="1">
      <alignment horizontal="center"/>
    </xf>
    <xf numFmtId="0" fontId="43" fillId="0" borderId="0" xfId="0" applyFont="1" applyAlignment="1">
      <alignment vertical="top" wrapText="1"/>
    </xf>
    <xf numFmtId="49" fontId="39" fillId="0" borderId="0" xfId="0" applyNumberFormat="1" applyFont="1" applyFill="1" applyAlignment="1">
      <alignment horizontal="left"/>
    </xf>
    <xf numFmtId="0" fontId="39" fillId="0" borderId="0" xfId="0" applyFont="1" applyFill="1" applyAlignment="1">
      <alignment vertical="top" wrapText="1"/>
    </xf>
    <xf numFmtId="0" fontId="39" fillId="0" borderId="0" xfId="0" applyFont="1" applyAlignment="1">
      <alignment horizontal="left" vertical="top" wrapText="1"/>
    </xf>
    <xf numFmtId="4" fontId="35" fillId="0" borderId="0" xfId="0" applyNumberFormat="1" applyFont="1" applyFill="1" applyAlignment="1">
      <alignment horizontal="center"/>
    </xf>
    <xf numFmtId="0" fontId="43" fillId="0" borderId="0" xfId="0" applyFont="1" applyFill="1" applyBorder="1" applyAlignment="1">
      <alignment vertical="top" wrapText="1"/>
    </xf>
    <xf numFmtId="0" fontId="44" fillId="0" borderId="0" xfId="0" applyFont="1"/>
    <xf numFmtId="0" fontId="39" fillId="0" borderId="0" xfId="0" applyFont="1" applyFill="1" applyAlignment="1">
      <alignment horizontal="right" vertical="top"/>
    </xf>
    <xf numFmtId="0" fontId="27" fillId="0" borderId="27" xfId="0" applyFont="1" applyFill="1" applyBorder="1" applyAlignment="1">
      <alignment vertical="top" wrapText="1"/>
    </xf>
    <xf numFmtId="0" fontId="27" fillId="0" borderId="1" xfId="0" applyFont="1" applyFill="1" applyBorder="1" applyAlignment="1">
      <alignment horizontal="center"/>
    </xf>
    <xf numFmtId="4" fontId="27" fillId="0" borderId="1" xfId="0" applyNumberFormat="1" applyFont="1" applyFill="1" applyBorder="1" applyAlignment="1">
      <alignment horizontal="center"/>
    </xf>
    <xf numFmtId="164" fontId="27" fillId="0" borderId="1" xfId="0" applyNumberFormat="1" applyFont="1" applyFill="1" applyBorder="1" applyAlignment="1">
      <alignment horizontal="center"/>
    </xf>
    <xf numFmtId="0" fontId="52" fillId="0" borderId="0" xfId="0" applyFont="1" applyAlignment="1">
      <alignment horizontal="right"/>
    </xf>
    <xf numFmtId="49" fontId="27" fillId="0" borderId="2" xfId="0" applyNumberFormat="1" applyFont="1" applyFill="1" applyBorder="1"/>
    <xf numFmtId="0" fontId="27" fillId="0" borderId="26" xfId="0" applyFont="1" applyFill="1" applyBorder="1" applyAlignment="1">
      <alignment vertical="top" wrapText="1"/>
    </xf>
    <xf numFmtId="0" fontId="27" fillId="0" borderId="2" xfId="0" applyFont="1" applyFill="1" applyBorder="1" applyAlignment="1">
      <alignment horizontal="center"/>
    </xf>
    <xf numFmtId="4" fontId="27" fillId="0" borderId="2" xfId="0" applyNumberFormat="1" applyFont="1" applyFill="1" applyBorder="1" applyAlignment="1">
      <alignment horizontal="center"/>
    </xf>
    <xf numFmtId="164" fontId="27" fillId="0" borderId="2" xfId="0" applyNumberFormat="1" applyFont="1" applyFill="1" applyBorder="1" applyAlignment="1">
      <alignment horizontal="center"/>
    </xf>
    <xf numFmtId="0" fontId="52" fillId="0" borderId="0" xfId="0" applyFont="1" applyFill="1" applyAlignment="1">
      <alignment horizontal="right"/>
    </xf>
    <xf numFmtId="0" fontId="25" fillId="0" borderId="27" xfId="0" applyFont="1" applyBorder="1"/>
    <xf numFmtId="0" fontId="53" fillId="0" borderId="27" xfId="0" applyFont="1" applyFill="1" applyBorder="1" applyAlignment="1">
      <alignment vertical="top" wrapText="1"/>
    </xf>
    <xf numFmtId="0" fontId="53" fillId="0" borderId="1" xfId="0" applyFont="1" applyFill="1" applyBorder="1" applyAlignment="1">
      <alignment horizontal="center"/>
    </xf>
    <xf numFmtId="4" fontId="53" fillId="0" borderId="1" xfId="0" applyNumberFormat="1" applyFont="1" applyFill="1" applyBorder="1" applyAlignment="1">
      <alignment horizontal="center"/>
    </xf>
    <xf numFmtId="164" fontId="53" fillId="0" borderId="1" xfId="0" applyNumberFormat="1" applyFont="1" applyFill="1" applyBorder="1" applyAlignment="1">
      <alignment horizontal="center"/>
    </xf>
    <xf numFmtId="0" fontId="54" fillId="0" borderId="0" xfId="0" applyFont="1" applyFill="1"/>
    <xf numFmtId="0" fontId="54" fillId="0" borderId="27" xfId="0" applyFont="1" applyFill="1" applyBorder="1"/>
    <xf numFmtId="3" fontId="25" fillId="0" borderId="0" xfId="0" applyNumberFormat="1" applyFont="1" applyAlignment="1">
      <alignment horizontal="center"/>
    </xf>
    <xf numFmtId="49" fontId="29" fillId="0" borderId="0" xfId="0" applyNumberFormat="1" applyFont="1" applyAlignment="1">
      <alignment horizontal="right"/>
    </xf>
    <xf numFmtId="0" fontId="29" fillId="0" borderId="0" xfId="0" applyFont="1" applyAlignment="1">
      <alignment horizontal="left" vertical="top" wrapText="1"/>
    </xf>
    <xf numFmtId="49" fontId="29" fillId="0" borderId="0" xfId="0" applyNumberFormat="1" applyFont="1"/>
    <xf numFmtId="49" fontId="26" fillId="0" borderId="0" xfId="0" applyNumberFormat="1" applyFont="1" applyAlignment="1">
      <alignment vertical="top"/>
    </xf>
    <xf numFmtId="0" fontId="39" fillId="0" borderId="0" xfId="0" applyFont="1" applyFill="1" applyAlignment="1"/>
    <xf numFmtId="0" fontId="55" fillId="0" borderId="0" xfId="0" applyFont="1" applyFill="1"/>
    <xf numFmtId="0" fontId="39" fillId="0" borderId="0" xfId="0" applyFont="1" applyFill="1" applyAlignment="1">
      <alignment horizontal="left"/>
    </xf>
    <xf numFmtId="0" fontId="32" fillId="0" borderId="0" xfId="0" applyFont="1" applyAlignment="1">
      <alignment horizontal="center"/>
    </xf>
    <xf numFmtId="0" fontId="56" fillId="0" borderId="0" xfId="0" applyFont="1" applyBorder="1" applyAlignment="1"/>
    <xf numFmtId="0" fontId="57" fillId="0" borderId="0" xfId="0" applyFont="1" applyFill="1" applyBorder="1" applyAlignment="1">
      <alignment vertical="top" wrapText="1"/>
    </xf>
    <xf numFmtId="0" fontId="56" fillId="0" borderId="0" xfId="0" applyFont="1" applyBorder="1" applyAlignment="1">
      <alignment horizontal="left" vertical="top" wrapText="1"/>
    </xf>
    <xf numFmtId="0" fontId="0" fillId="0" borderId="0" xfId="0" applyFont="1"/>
    <xf numFmtId="0" fontId="35" fillId="0" borderId="0" xfId="0" applyFont="1" applyBorder="1" applyAlignment="1">
      <alignment vertical="top" wrapText="1"/>
    </xf>
    <xf numFmtId="0" fontId="39" fillId="0" borderId="0" xfId="0" applyFont="1" applyFill="1" applyAlignment="1">
      <alignment horizontal="left" vertical="top"/>
    </xf>
    <xf numFmtId="0" fontId="25" fillId="0" borderId="0" xfId="0" applyNumberFormat="1" applyFont="1" applyFill="1" applyAlignment="1">
      <alignment vertical="top" wrapText="1"/>
    </xf>
    <xf numFmtId="0" fontId="35" fillId="0" borderId="0" xfId="0" applyFont="1" applyFill="1" applyAlignment="1">
      <alignment horizontal="center"/>
    </xf>
    <xf numFmtId="164" fontId="35" fillId="0" borderId="0" xfId="0" applyNumberFormat="1" applyFont="1" applyFill="1" applyAlignment="1">
      <alignment horizontal="center"/>
    </xf>
    <xf numFmtId="0" fontId="43" fillId="0" borderId="0" xfId="0" applyFont="1"/>
    <xf numFmtId="0" fontId="42" fillId="2" borderId="1" xfId="0" applyFont="1" applyFill="1" applyBorder="1"/>
    <xf numFmtId="0" fontId="43" fillId="0" borderId="0" xfId="0" applyFont="1" applyAlignment="1">
      <alignment vertical="center"/>
    </xf>
    <xf numFmtId="167" fontId="43" fillId="0" borderId="0" xfId="0" applyNumberFormat="1" applyFont="1" applyAlignment="1" applyProtection="1">
      <alignment vertical="center"/>
      <protection locked="0"/>
    </xf>
    <xf numFmtId="0" fontId="45" fillId="0" borderId="0" xfId="0" applyFont="1" applyAlignment="1">
      <alignment horizontal="left" vertical="center"/>
    </xf>
    <xf numFmtId="0" fontId="46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167" fontId="42" fillId="0" borderId="0" xfId="0" applyNumberFormat="1" applyFont="1" applyAlignment="1" applyProtection="1">
      <alignment vertical="center"/>
      <protection locked="0"/>
    </xf>
    <xf numFmtId="0" fontId="48" fillId="0" borderId="0" xfId="0" applyFont="1" applyAlignment="1">
      <alignment vertical="center"/>
    </xf>
    <xf numFmtId="0" fontId="49" fillId="0" borderId="0" xfId="0" applyFont="1"/>
    <xf numFmtId="49" fontId="39" fillId="0" borderId="0" xfId="0" applyNumberFormat="1" applyFont="1"/>
    <xf numFmtId="0" fontId="30" fillId="0" borderId="0" xfId="0" applyFont="1" applyAlignment="1">
      <alignment horizontal="right" vertical="top"/>
    </xf>
    <xf numFmtId="0" fontId="39" fillId="0" borderId="0" xfId="0" applyFont="1" applyAlignment="1">
      <alignment horizontal="right" vertical="top"/>
    </xf>
    <xf numFmtId="0" fontId="39" fillId="0" borderId="0" xfId="0" applyFont="1" applyAlignment="1">
      <alignment horizontal="left"/>
    </xf>
    <xf numFmtId="49" fontId="39" fillId="0" borderId="0" xfId="0" applyNumberFormat="1" applyFont="1" applyAlignment="1">
      <alignment horizontal="left"/>
    </xf>
    <xf numFmtId="49" fontId="39" fillId="0" borderId="0" xfId="0" applyNumberFormat="1" applyFont="1" applyAlignment="1">
      <alignment horizontal="right"/>
    </xf>
    <xf numFmtId="0" fontId="58" fillId="0" borderId="0" xfId="0" applyFont="1" applyAlignment="1">
      <alignment horizontal="center"/>
    </xf>
    <xf numFmtId="2" fontId="58" fillId="0" borderId="0" xfId="0" applyNumberFormat="1" applyFont="1" applyAlignment="1">
      <alignment horizontal="center"/>
    </xf>
    <xf numFmtId="164" fontId="58" fillId="0" borderId="0" xfId="0" applyNumberFormat="1" applyFont="1" applyAlignment="1">
      <alignment horizontal="center"/>
    </xf>
    <xf numFmtId="0" fontId="32" fillId="0" borderId="0" xfId="0" applyFont="1" applyAlignment="1">
      <alignment horizontal="left" vertical="top" wrapText="1"/>
    </xf>
    <xf numFmtId="2" fontId="32" fillId="0" borderId="0" xfId="0" applyNumberFormat="1" applyFont="1" applyAlignment="1">
      <alignment horizontal="center"/>
    </xf>
    <xf numFmtId="164" fontId="32" fillId="0" borderId="0" xfId="0" applyNumberFormat="1" applyFont="1" applyAlignment="1">
      <alignment horizontal="center"/>
    </xf>
    <xf numFmtId="0" fontId="25" fillId="0" borderId="0" xfId="0" applyFont="1" applyAlignment="1">
      <alignment horizontal="left" vertical="top"/>
    </xf>
    <xf numFmtId="4" fontId="32" fillId="0" borderId="0" xfId="0" applyNumberFormat="1" applyFont="1" applyAlignment="1">
      <alignment horizontal="center"/>
    </xf>
    <xf numFmtId="4" fontId="58" fillId="0" borderId="0" xfId="0" applyNumberFormat="1" applyFont="1" applyAlignment="1">
      <alignment horizontal="center"/>
    </xf>
    <xf numFmtId="0" fontId="40" fillId="7" borderId="2" xfId="1488" applyNumberFormat="1" applyFont="1" applyFill="1" applyBorder="1" applyAlignment="1"/>
    <xf numFmtId="0" fontId="40" fillId="7" borderId="2" xfId="1488" applyFont="1" applyFill="1" applyBorder="1" applyAlignment="1">
      <alignment vertical="top" wrapText="1"/>
    </xf>
    <xf numFmtId="0" fontId="40" fillId="7" borderId="2" xfId="1488" applyFont="1" applyFill="1" applyBorder="1" applyAlignment="1">
      <alignment horizontal="center"/>
    </xf>
    <xf numFmtId="2" fontId="40" fillId="7" borderId="2" xfId="1488" applyNumberFormat="1" applyFont="1" applyFill="1" applyBorder="1" applyAlignment="1">
      <alignment horizontal="center"/>
    </xf>
    <xf numFmtId="164" fontId="40" fillId="7" borderId="2" xfId="1488" applyNumberFormat="1" applyFont="1" applyFill="1" applyBorder="1" applyAlignment="1">
      <alignment horizontal="center"/>
    </xf>
    <xf numFmtId="0" fontId="24" fillId="0" borderId="0" xfId="0" applyFont="1" applyFill="1"/>
    <xf numFmtId="0" fontId="26" fillId="0" borderId="0" xfId="0" applyFont="1" applyFill="1" applyAlignment="1">
      <alignment horizontal="right" vertical="top"/>
    </xf>
    <xf numFmtId="0" fontId="29" fillId="0" borderId="0" xfId="0" applyFont="1" applyFill="1" applyAlignment="1">
      <alignment vertical="top" wrapText="1"/>
    </xf>
    <xf numFmtId="0" fontId="28" fillId="0" borderId="0" xfId="0" applyFont="1" applyFill="1" applyAlignment="1">
      <alignment vertical="top" wrapText="1"/>
    </xf>
    <xf numFmtId="0" fontId="24" fillId="0" borderId="0" xfId="1471" applyFont="1" applyFill="1" applyAlignment="1">
      <alignment horizontal="center"/>
    </xf>
    <xf numFmtId="4" fontId="43" fillId="0" borderId="0" xfId="0" applyNumberFormat="1" applyFont="1"/>
    <xf numFmtId="3" fontId="43" fillId="0" borderId="0" xfId="0" applyNumberFormat="1" applyFont="1"/>
    <xf numFmtId="0" fontId="43" fillId="0" borderId="0" xfId="0" applyFont="1" applyAlignment="1">
      <alignment wrapText="1"/>
    </xf>
    <xf numFmtId="4" fontId="39" fillId="3" borderId="12" xfId="1488" applyNumberFormat="1" applyFont="1" applyFill="1" applyBorder="1" applyAlignment="1">
      <alignment horizontal="center"/>
    </xf>
    <xf numFmtId="4" fontId="39" fillId="0" borderId="1" xfId="1488" applyNumberFormat="1" applyFont="1" applyFill="1" applyBorder="1" applyAlignment="1">
      <alignment horizontal="center"/>
    </xf>
    <xf numFmtId="4" fontId="43" fillId="0" borderId="0" xfId="1489" applyNumberFormat="1" applyFont="1" applyFill="1" applyAlignment="1" applyProtection="1"/>
    <xf numFmtId="4" fontId="25" fillId="0" borderId="0" xfId="0" applyNumberFormat="1" applyFont="1" applyAlignment="1">
      <alignment horizontal="left" vertical="top" wrapText="1"/>
    </xf>
    <xf numFmtId="4" fontId="39" fillId="0" borderId="0" xfId="0" applyNumberFormat="1" applyFont="1" applyFill="1" applyAlignment="1">
      <alignment horizontal="center"/>
    </xf>
    <xf numFmtId="4" fontId="39" fillId="0" borderId="9" xfId="1488" applyNumberFormat="1" applyFont="1" applyFill="1" applyBorder="1" applyAlignment="1">
      <alignment horizontal="center"/>
    </xf>
    <xf numFmtId="4" fontId="40" fillId="0" borderId="1" xfId="1488" applyNumberFormat="1" applyFont="1" applyFill="1" applyBorder="1" applyAlignment="1">
      <alignment horizontal="center" vertical="center"/>
    </xf>
    <xf numFmtId="4" fontId="25" fillId="0" borderId="0" xfId="0" applyNumberFormat="1" applyFont="1"/>
    <xf numFmtId="4" fontId="40" fillId="0" borderId="1" xfId="1488" applyNumberFormat="1" applyFont="1" applyFill="1" applyBorder="1" applyAlignment="1">
      <alignment horizontal="center"/>
    </xf>
    <xf numFmtId="4" fontId="56" fillId="0" borderId="0" xfId="0" applyNumberFormat="1" applyFont="1" applyBorder="1" applyAlignment="1">
      <alignment horizontal="left" vertical="top" wrapText="1"/>
    </xf>
    <xf numFmtId="4" fontId="39" fillId="0" borderId="9" xfId="1488" applyNumberFormat="1" applyFont="1" applyBorder="1" applyAlignment="1">
      <alignment horizontal="center"/>
    </xf>
    <xf numFmtId="4" fontId="35" fillId="0" borderId="0" xfId="0" applyNumberFormat="1" applyFont="1" applyAlignment="1">
      <alignment vertical="top" wrapText="1"/>
    </xf>
    <xf numFmtId="4" fontId="39" fillId="0" borderId="0" xfId="0" applyNumberFormat="1" applyFont="1" applyFill="1" applyAlignment="1">
      <alignment horizontal="left"/>
    </xf>
    <xf numFmtId="4" fontId="39" fillId="0" borderId="9" xfId="1488" applyNumberFormat="1" applyFont="1" applyBorder="1" applyAlignment="1">
      <alignment horizontal="left" vertical="top" wrapText="1"/>
    </xf>
    <xf numFmtId="4" fontId="40" fillId="0" borderId="0" xfId="1488" applyNumberFormat="1" applyFont="1" applyFill="1" applyBorder="1" applyAlignment="1">
      <alignment horizontal="center"/>
    </xf>
    <xf numFmtId="4" fontId="40" fillId="0" borderId="0" xfId="1488" applyNumberFormat="1" applyFont="1" applyFill="1" applyAlignment="1">
      <alignment horizontal="center"/>
    </xf>
    <xf numFmtId="4" fontId="39" fillId="0" borderId="0" xfId="1488" applyNumberFormat="1" applyFont="1" applyAlignment="1">
      <alignment vertical="top" wrapText="1"/>
    </xf>
    <xf numFmtId="4" fontId="40" fillId="0" borderId="2" xfId="1488" applyNumberFormat="1" applyFont="1" applyFill="1" applyBorder="1" applyAlignment="1">
      <alignment horizontal="center"/>
    </xf>
    <xf numFmtId="4" fontId="51" fillId="3" borderId="2" xfId="1488" applyNumberFormat="1" applyFont="1" applyFill="1" applyBorder="1" applyAlignment="1">
      <alignment vertical="top"/>
    </xf>
    <xf numFmtId="0" fontId="25" fillId="0" borderId="0" xfId="1491" applyFont="1" applyAlignment="1">
      <alignment horizontal="right" vertical="center"/>
    </xf>
    <xf numFmtId="0" fontId="43" fillId="0" borderId="0" xfId="1491" applyFont="1" applyAlignment="1">
      <alignment vertical="center" wrapText="1"/>
    </xf>
    <xf numFmtId="0" fontId="25" fillId="0" borderId="0" xfId="1491" applyFont="1" applyAlignment="1">
      <alignment horizontal="center" vertical="center"/>
    </xf>
    <xf numFmtId="4" fontId="30" fillId="0" borderId="0" xfId="1491" applyNumberFormat="1" applyFont="1" applyAlignment="1">
      <alignment horizontal="center" vertical="center"/>
    </xf>
    <xf numFmtId="164" fontId="30" fillId="0" borderId="0" xfId="1491" applyNumberFormat="1" applyFont="1" applyAlignment="1">
      <alignment horizontal="center" vertical="center"/>
    </xf>
    <xf numFmtId="164" fontId="25" fillId="0" borderId="0" xfId="1491" applyNumberFormat="1" applyFont="1" applyAlignment="1">
      <alignment horizontal="center" vertical="center"/>
    </xf>
    <xf numFmtId="0" fontId="39" fillId="0" borderId="0" xfId="1492" applyFont="1" applyAlignment="1">
      <alignment vertical="center"/>
    </xf>
    <xf numFmtId="0" fontId="25" fillId="0" borderId="0" xfId="1491" applyFont="1" applyAlignment="1">
      <alignment horizontal="left" vertical="center"/>
    </xf>
    <xf numFmtId="0" fontId="25" fillId="0" borderId="0" xfId="1491" applyFont="1" applyAlignment="1">
      <alignment vertical="center" wrapText="1"/>
    </xf>
    <xf numFmtId="0" fontId="39" fillId="0" borderId="0" xfId="1491" applyFont="1" applyAlignment="1">
      <alignment vertical="center"/>
    </xf>
    <xf numFmtId="0" fontId="30" fillId="0" borderId="0" xfId="1491" applyFont="1" applyAlignment="1">
      <alignment horizontal="right" vertical="center"/>
    </xf>
    <xf numFmtId="4" fontId="39" fillId="0" borderId="0" xfId="1491" applyNumberFormat="1" applyFont="1" applyAlignment="1">
      <alignment horizontal="center" vertical="center"/>
    </xf>
    <xf numFmtId="4" fontId="25" fillId="0" borderId="0" xfId="1491" applyNumberFormat="1" applyFont="1" applyAlignment="1">
      <alignment horizontal="center" vertical="center"/>
    </xf>
    <xf numFmtId="0" fontId="30" fillId="0" borderId="0" xfId="1491" applyFont="1" applyAlignment="1">
      <alignment vertical="center" wrapText="1"/>
    </xf>
    <xf numFmtId="0" fontId="24" fillId="0" borderId="0" xfId="1491" applyFont="1" applyAlignment="1">
      <alignment vertical="center" wrapText="1"/>
    </xf>
    <xf numFmtId="0" fontId="30" fillId="0" borderId="0" xfId="1491" applyFont="1" applyAlignment="1">
      <alignment horizontal="center" vertical="center"/>
    </xf>
    <xf numFmtId="0" fontId="39" fillId="0" borderId="0" xfId="1491" applyFont="1" applyAlignment="1">
      <alignment vertical="center" wrapText="1"/>
    </xf>
    <xf numFmtId="0" fontId="39" fillId="0" borderId="0" xfId="1491" applyFont="1" applyAlignment="1">
      <alignment horizontal="center" vertical="center"/>
    </xf>
    <xf numFmtId="2" fontId="39" fillId="0" borderId="0" xfId="1491" applyNumberFormat="1" applyFont="1" applyAlignment="1">
      <alignment horizontal="center" vertical="center"/>
    </xf>
    <xf numFmtId="49" fontId="39" fillId="0" borderId="0" xfId="1491" applyNumberFormat="1" applyFont="1" applyAlignment="1">
      <alignment horizontal="left" vertical="center"/>
    </xf>
    <xf numFmtId="0" fontId="39" fillId="0" borderId="0" xfId="1491" applyFont="1" applyAlignment="1">
      <alignment horizontal="left" vertical="center" wrapText="1"/>
    </xf>
    <xf numFmtId="164" fontId="39" fillId="0" borderId="0" xfId="1491" applyNumberFormat="1" applyFont="1" applyAlignment="1">
      <alignment horizontal="center" vertical="center"/>
    </xf>
    <xf numFmtId="49" fontId="39" fillId="0" borderId="0" xfId="1491" applyNumberFormat="1" applyFont="1" applyAlignment="1">
      <alignment horizontal="right" vertical="center"/>
    </xf>
    <xf numFmtId="0" fontId="30" fillId="0" borderId="0" xfId="1491" applyFont="1" applyAlignment="1">
      <alignment vertical="center"/>
    </xf>
    <xf numFmtId="4" fontId="59" fillId="0" borderId="0" xfId="1491" applyNumberFormat="1" applyFont="1" applyAlignment="1">
      <alignment horizontal="center" vertical="center"/>
    </xf>
    <xf numFmtId="0" fontId="25" fillId="0" borderId="0" xfId="1491" applyFont="1" applyAlignment="1">
      <alignment horizontal="left" vertical="center" wrapText="1"/>
    </xf>
    <xf numFmtId="0" fontId="40" fillId="0" borderId="0" xfId="1492" applyFont="1" applyAlignment="1">
      <alignment horizontal="right"/>
    </xf>
    <xf numFmtId="0" fontId="40" fillId="0" borderId="0" xfId="1492" applyFont="1" applyAlignment="1">
      <alignment vertical="top" wrapText="1"/>
    </xf>
    <xf numFmtId="0" fontId="39" fillId="0" borderId="0" xfId="1492" applyFont="1" applyAlignment="1">
      <alignment horizontal="center"/>
    </xf>
    <xf numFmtId="4" fontId="39" fillId="0" borderId="0" xfId="1492" applyNumberFormat="1" applyFont="1" applyAlignment="1">
      <alignment horizontal="center"/>
    </xf>
    <xf numFmtId="164" fontId="39" fillId="0" borderId="0" xfId="1492" applyNumberFormat="1" applyFont="1" applyAlignment="1">
      <alignment horizontal="center"/>
    </xf>
    <xf numFmtId="0" fontId="39" fillId="0" borderId="27" xfId="1492" applyFont="1" applyBorder="1"/>
    <xf numFmtId="0" fontId="39" fillId="0" borderId="1" xfId="1492" applyFont="1" applyBorder="1" applyAlignment="1">
      <alignment vertical="top" wrapText="1"/>
    </xf>
    <xf numFmtId="0" fontId="39" fillId="0" borderId="1" xfId="1492" applyFont="1" applyBorder="1" applyAlignment="1">
      <alignment horizontal="center"/>
    </xf>
    <xf numFmtId="4" fontId="39" fillId="0" borderId="1" xfId="1492" applyNumberFormat="1" applyFont="1" applyBorder="1" applyAlignment="1">
      <alignment horizontal="center"/>
    </xf>
    <xf numFmtId="164" fontId="39" fillId="0" borderId="1" xfId="1492" applyNumberFormat="1" applyFont="1" applyBorder="1" applyAlignment="1">
      <alignment horizontal="center"/>
    </xf>
    <xf numFmtId="49" fontId="25" fillId="0" borderId="0" xfId="1493" applyNumberFormat="1" applyFont="1" applyAlignment="1">
      <alignment horizontal="right" vertical="top"/>
    </xf>
    <xf numFmtId="0" fontId="43" fillId="0" borderId="0" xfId="1493" applyFont="1" applyAlignment="1">
      <alignment horizontal="justify" vertical="top" wrapText="1"/>
    </xf>
    <xf numFmtId="0" fontId="25" fillId="0" borderId="0" xfId="1493" applyFont="1" applyAlignment="1">
      <alignment horizontal="center"/>
    </xf>
    <xf numFmtId="4" fontId="30" fillId="0" borderId="0" xfId="1493" applyNumberFormat="1" applyFont="1" applyAlignment="1">
      <alignment horizontal="center"/>
    </xf>
    <xf numFmtId="164" fontId="30" fillId="0" borderId="0" xfId="1493" applyNumberFormat="1" applyFont="1" applyAlignment="1">
      <alignment horizontal="center"/>
    </xf>
    <xf numFmtId="164" fontId="25" fillId="0" borderId="0" xfId="1493" applyNumberFormat="1" applyFont="1" applyAlignment="1">
      <alignment horizontal="center"/>
    </xf>
    <xf numFmtId="0" fontId="25" fillId="0" borderId="0" xfId="1493" applyFont="1" applyAlignment="1">
      <alignment wrapText="1"/>
    </xf>
    <xf numFmtId="0" fontId="25" fillId="0" borderId="0" xfId="1493" applyFont="1" applyAlignment="1">
      <alignment vertical="top" wrapText="1"/>
    </xf>
    <xf numFmtId="0" fontId="30" fillId="0" borderId="0" xfId="1493" applyFont="1" applyAlignment="1">
      <alignment horizontal="center"/>
    </xf>
    <xf numFmtId="4" fontId="25" fillId="0" borderId="0" xfId="1493" applyNumberFormat="1" applyFont="1" applyAlignment="1">
      <alignment horizontal="center"/>
    </xf>
    <xf numFmtId="0" fontId="25" fillId="0" borderId="0" xfId="1493" applyFont="1" applyAlignment="1">
      <alignment horizontal="right" vertical="top" wrapText="1"/>
    </xf>
    <xf numFmtId="49" fontId="39" fillId="0" borderId="0" xfId="1493" applyNumberFormat="1" applyFont="1" applyAlignment="1">
      <alignment horizontal="right" vertical="top"/>
    </xf>
    <xf numFmtId="0" fontId="25" fillId="0" borderId="0" xfId="1493" applyFont="1" applyAlignment="1">
      <alignment horizontal="right" vertical="top"/>
    </xf>
    <xf numFmtId="0" fontId="43" fillId="0" borderId="0" xfId="1493" applyFont="1" applyAlignment="1">
      <alignment vertical="top" wrapText="1"/>
    </xf>
    <xf numFmtId="0" fontId="25" fillId="0" borderId="0" xfId="1493" applyFont="1"/>
    <xf numFmtId="0" fontId="39" fillId="0" borderId="0" xfId="1493" applyFont="1" applyAlignment="1">
      <alignment horizontal="center"/>
    </xf>
    <xf numFmtId="4" fontId="39" fillId="0" borderId="0" xfId="1493" applyNumberFormat="1" applyFont="1" applyAlignment="1">
      <alignment horizontal="center"/>
    </xf>
    <xf numFmtId="164" fontId="39" fillId="0" borderId="0" xfId="1493" applyNumberFormat="1" applyFont="1" applyAlignment="1">
      <alignment horizontal="center"/>
    </xf>
    <xf numFmtId="0" fontId="39" fillId="0" borderId="0" xfId="1493" applyFont="1" applyAlignment="1">
      <alignment vertical="top" wrapText="1"/>
    </xf>
    <xf numFmtId="49" fontId="39" fillId="0" borderId="0" xfId="1493" applyNumberFormat="1" applyFont="1"/>
    <xf numFmtId="0" fontId="39" fillId="0" borderId="0" xfId="1492" applyFont="1" applyAlignment="1">
      <alignment vertical="top" wrapText="1"/>
    </xf>
    <xf numFmtId="4" fontId="39" fillId="0" borderId="0" xfId="1492" applyNumberFormat="1" applyFont="1" applyAlignment="1">
      <alignment vertical="top" wrapText="1"/>
    </xf>
    <xf numFmtId="0" fontId="40" fillId="0" borderId="2" xfId="1492" applyFont="1" applyBorder="1"/>
    <xf numFmtId="0" fontId="40" fillId="0" borderId="2" xfId="1492" applyFont="1" applyBorder="1" applyAlignment="1">
      <alignment vertical="top" wrapText="1"/>
    </xf>
    <xf numFmtId="0" fontId="40" fillId="0" borderId="2" xfId="1492" applyFont="1" applyBorder="1" applyAlignment="1">
      <alignment horizontal="center"/>
    </xf>
    <xf numFmtId="4" fontId="40" fillId="0" borderId="2" xfId="1492" applyNumberFormat="1" applyFont="1" applyBorder="1" applyAlignment="1">
      <alignment horizontal="center"/>
    </xf>
    <xf numFmtId="164" fontId="40" fillId="0" borderId="2" xfId="1492" applyNumberFormat="1" applyFont="1" applyBorder="1" applyAlignment="1">
      <alignment horizontal="center"/>
    </xf>
    <xf numFmtId="0" fontId="40" fillId="0" borderId="0" xfId="1492" applyFont="1"/>
    <xf numFmtId="0" fontId="40" fillId="0" borderId="0" xfId="1492" applyFont="1" applyAlignment="1">
      <alignment horizontal="center"/>
    </xf>
    <xf numFmtId="4" fontId="40" fillId="0" borderId="0" xfId="1492" applyNumberFormat="1" applyFont="1" applyAlignment="1">
      <alignment horizontal="center"/>
    </xf>
    <xf numFmtId="164" fontId="40" fillId="0" borderId="0" xfId="1492" applyNumberFormat="1" applyFont="1" applyAlignment="1">
      <alignment horizontal="center"/>
    </xf>
    <xf numFmtId="0" fontId="39" fillId="0" borderId="0" xfId="1492" applyFont="1"/>
    <xf numFmtId="49" fontId="51" fillId="3" borderId="2" xfId="1492" applyNumberFormat="1" applyFont="1" applyFill="1" applyBorder="1" applyAlignment="1">
      <alignment vertical="top"/>
    </xf>
    <xf numFmtId="49" fontId="51" fillId="3" borderId="2" xfId="1492" applyNumberFormat="1" applyFont="1" applyFill="1" applyBorder="1" applyAlignment="1">
      <alignment vertical="center"/>
    </xf>
    <xf numFmtId="4" fontId="51" fillId="3" borderId="2" xfId="1492" applyNumberFormat="1" applyFont="1" applyFill="1" applyBorder="1" applyAlignment="1">
      <alignment vertical="center"/>
    </xf>
    <xf numFmtId="168" fontId="51" fillId="3" borderId="2" xfId="1492" applyNumberFormat="1" applyFont="1" applyFill="1" applyBorder="1" applyAlignment="1">
      <alignment horizontal="center" vertical="center"/>
    </xf>
    <xf numFmtId="0" fontId="39" fillId="3" borderId="12" xfId="1492" applyFont="1" applyFill="1" applyBorder="1" applyAlignment="1">
      <alignment vertical="center"/>
    </xf>
    <xf numFmtId="0" fontId="50" fillId="3" borderId="12" xfId="1492" applyFont="1" applyFill="1" applyBorder="1" applyAlignment="1">
      <alignment vertical="center" wrapText="1"/>
    </xf>
    <xf numFmtId="0" fontId="39" fillId="3" borderId="12" xfId="1492" applyFont="1" applyFill="1" applyBorder="1" applyAlignment="1">
      <alignment horizontal="center" vertical="center"/>
    </xf>
    <xf numFmtId="4" fontId="39" fillId="3" borderId="12" xfId="1492" applyNumberFormat="1" applyFont="1" applyFill="1" applyBorder="1" applyAlignment="1">
      <alignment horizontal="center" vertical="center"/>
    </xf>
    <xf numFmtId="0" fontId="39" fillId="0" borderId="0" xfId="1492" applyFont="1" applyAlignment="1">
      <alignment vertical="center" wrapText="1"/>
    </xf>
    <xf numFmtId="0" fontId="39" fillId="0" borderId="0" xfId="1492" applyFont="1" applyAlignment="1">
      <alignment horizontal="center" vertical="center"/>
    </xf>
    <xf numFmtId="4" fontId="39" fillId="0" borderId="0" xfId="1492" applyNumberFormat="1" applyFont="1" applyAlignment="1">
      <alignment horizontal="center" vertical="center"/>
    </xf>
    <xf numFmtId="0" fontId="23" fillId="0" borderId="0" xfId="1493" applyAlignment="1">
      <alignment vertical="center"/>
    </xf>
    <xf numFmtId="0" fontId="40" fillId="0" borderId="0" xfId="1492" applyFont="1" applyAlignment="1">
      <alignment vertical="center"/>
    </xf>
    <xf numFmtId="0" fontId="40" fillId="0" borderId="0" xfId="1492" applyFont="1" applyAlignment="1">
      <alignment vertical="center" wrapText="1"/>
    </xf>
    <xf numFmtId="0" fontId="40" fillId="0" borderId="0" xfId="1492" applyFont="1" applyAlignment="1">
      <alignment horizontal="center" vertical="center"/>
    </xf>
    <xf numFmtId="4" fontId="40" fillId="0" borderId="0" xfId="1492" applyNumberFormat="1" applyFont="1" applyAlignment="1">
      <alignment horizontal="center" vertical="center"/>
    </xf>
    <xf numFmtId="164" fontId="40" fillId="0" borderId="0" xfId="1492" applyNumberFormat="1" applyFont="1" applyAlignment="1">
      <alignment horizontal="center" vertical="center"/>
    </xf>
    <xf numFmtId="0" fontId="40" fillId="0" borderId="0" xfId="1492" applyFont="1" applyAlignment="1">
      <alignment horizontal="right" vertical="center"/>
    </xf>
    <xf numFmtId="164" fontId="39" fillId="0" borderId="0" xfId="1492" applyNumberFormat="1" applyFont="1" applyAlignment="1">
      <alignment horizontal="center" vertical="center"/>
    </xf>
    <xf numFmtId="0" fontId="39" fillId="0" borderId="27" xfId="1492" applyFont="1" applyBorder="1" applyAlignment="1">
      <alignment vertical="center"/>
    </xf>
    <xf numFmtId="0" fontId="39" fillId="0" borderId="1" xfId="1492" applyFont="1" applyBorder="1" applyAlignment="1">
      <alignment vertical="center" wrapText="1"/>
    </xf>
    <xf numFmtId="0" fontId="39" fillId="0" borderId="1" xfId="1492" applyFont="1" applyBorder="1" applyAlignment="1">
      <alignment horizontal="center" vertical="center"/>
    </xf>
    <xf numFmtId="4" fontId="39" fillId="0" borderId="1" xfId="1492" applyNumberFormat="1" applyFont="1" applyBorder="1" applyAlignment="1">
      <alignment horizontal="center" vertical="center"/>
    </xf>
    <xf numFmtId="164" fontId="39" fillId="0" borderId="1" xfId="1492" applyNumberFormat="1" applyFont="1" applyBorder="1" applyAlignment="1">
      <alignment horizontal="center" vertical="center"/>
    </xf>
    <xf numFmtId="0" fontId="25" fillId="0" borderId="0" xfId="1493" applyFont="1" applyAlignment="1">
      <alignment horizontal="right" vertical="center"/>
    </xf>
    <xf numFmtId="0" fontId="43" fillId="0" borderId="0" xfId="1493" applyFont="1" applyAlignment="1">
      <alignment vertical="center" wrapText="1"/>
    </xf>
    <xf numFmtId="0" fontId="25" fillId="0" borderId="0" xfId="1493" applyFont="1" applyAlignment="1">
      <alignment horizontal="center" vertical="center"/>
    </xf>
    <xf numFmtId="4" fontId="25" fillId="0" borderId="0" xfId="1493" applyNumberFormat="1" applyFont="1" applyAlignment="1">
      <alignment horizontal="center" vertical="center"/>
    </xf>
    <xf numFmtId="164" fontId="25" fillId="0" borderId="0" xfId="1493" applyNumberFormat="1" applyFont="1" applyAlignment="1">
      <alignment horizontal="center" vertical="center"/>
    </xf>
    <xf numFmtId="0" fontId="39" fillId="0" borderId="0" xfId="1493" applyFont="1" applyAlignment="1">
      <alignment horizontal="left" vertical="center"/>
    </xf>
    <xf numFmtId="0" fontId="39" fillId="0" borderId="0" xfId="1493" applyFont="1" applyAlignment="1">
      <alignment horizontal="center" vertical="center"/>
    </xf>
    <xf numFmtId="4" fontId="43" fillId="0" borderId="0" xfId="1493" applyNumberFormat="1" applyFont="1" applyAlignment="1">
      <alignment horizontal="center" vertical="center"/>
    </xf>
    <xf numFmtId="164" fontId="39" fillId="0" borderId="0" xfId="1493" applyNumberFormat="1" applyFont="1" applyAlignment="1">
      <alignment horizontal="center" vertical="center"/>
    </xf>
    <xf numFmtId="0" fontId="39" fillId="0" borderId="0" xfId="1493" applyFont="1" applyAlignment="1">
      <alignment vertical="center" wrapText="1"/>
    </xf>
    <xf numFmtId="49" fontId="25" fillId="0" borderId="0" xfId="1493" applyNumberFormat="1" applyFont="1" applyAlignment="1">
      <alignment horizontal="right" vertical="center"/>
    </xf>
    <xf numFmtId="0" fontId="25" fillId="0" borderId="0" xfId="1493" applyFont="1" applyAlignment="1">
      <alignment vertical="center" wrapText="1"/>
    </xf>
    <xf numFmtId="0" fontId="39" fillId="0" borderId="0" xfId="1493" applyFont="1" applyAlignment="1">
      <alignment horizontal="right" vertical="center"/>
    </xf>
    <xf numFmtId="0" fontId="39" fillId="0" borderId="0" xfId="0" applyFont="1" applyAlignment="1">
      <alignment horizontal="left" vertical="center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horizontal="center" vertical="center"/>
    </xf>
    <xf numFmtId="4" fontId="43" fillId="0" borderId="0" xfId="0" applyNumberFormat="1" applyFont="1" applyAlignment="1">
      <alignment horizontal="center" vertical="center"/>
    </xf>
    <xf numFmtId="164" fontId="39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/>
    </xf>
    <xf numFmtId="4" fontId="30" fillId="0" borderId="0" xfId="0" applyNumberFormat="1" applyFont="1" applyAlignment="1">
      <alignment horizontal="center" vertical="center"/>
    </xf>
    <xf numFmtId="164" fontId="30" fillId="0" borderId="0" xfId="0" applyNumberFormat="1" applyFont="1" applyAlignment="1">
      <alignment horizontal="center" vertical="center"/>
    </xf>
    <xf numFmtId="164" fontId="25" fillId="0" borderId="0" xfId="0" applyNumberFormat="1" applyFont="1" applyAlignment="1">
      <alignment horizontal="center" vertical="center"/>
    </xf>
    <xf numFmtId="0" fontId="43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60" fillId="0" borderId="0" xfId="0" applyFont="1" applyAlignment="1">
      <alignment vertical="center" wrapText="1"/>
    </xf>
    <xf numFmtId="4" fontId="25" fillId="0" borderId="0" xfId="0" applyNumberFormat="1" applyFont="1" applyAlignment="1">
      <alignment horizontal="center"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4" fontId="29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24" fillId="0" borderId="0" xfId="0" applyFont="1" applyAlignment="1">
      <alignment vertical="center" wrapText="1"/>
    </xf>
    <xf numFmtId="0" fontId="39" fillId="0" borderId="0" xfId="0" applyFont="1" applyAlignment="1">
      <alignment horizontal="right" vertical="center"/>
    </xf>
    <xf numFmtId="0" fontId="39" fillId="0" borderId="0" xfId="0" applyFont="1" applyAlignment="1">
      <alignment horizontal="left" vertical="center" wrapText="1"/>
    </xf>
    <xf numFmtId="3" fontId="43" fillId="0" borderId="0" xfId="0" applyNumberFormat="1" applyFont="1" applyAlignment="1">
      <alignment horizontal="center" vertical="center"/>
    </xf>
    <xf numFmtId="49" fontId="25" fillId="0" borderId="0" xfId="0" applyNumberFormat="1" applyFont="1" applyAlignment="1">
      <alignment horizontal="right" vertical="center"/>
    </xf>
    <xf numFmtId="4" fontId="39" fillId="0" borderId="0" xfId="0" applyNumberFormat="1" applyFont="1" applyAlignment="1">
      <alignment horizontal="center" vertical="center"/>
    </xf>
    <xf numFmtId="4" fontId="39" fillId="0" borderId="0" xfId="1492" applyNumberFormat="1" applyFont="1" applyAlignment="1">
      <alignment vertical="center" wrapText="1"/>
    </xf>
    <xf numFmtId="0" fontId="40" fillId="0" borderId="2" xfId="1492" applyFont="1" applyBorder="1" applyAlignment="1">
      <alignment vertical="center"/>
    </xf>
    <xf numFmtId="0" fontId="40" fillId="0" borderId="2" xfId="1492" applyFont="1" applyBorder="1" applyAlignment="1">
      <alignment vertical="center" wrapText="1"/>
    </xf>
    <xf numFmtId="0" fontId="40" fillId="0" borderId="2" xfId="1492" applyFont="1" applyBorder="1" applyAlignment="1">
      <alignment horizontal="center" vertical="center"/>
    </xf>
    <xf numFmtId="4" fontId="40" fillId="0" borderId="2" xfId="1492" applyNumberFormat="1" applyFont="1" applyBorder="1" applyAlignment="1">
      <alignment horizontal="center" vertical="center"/>
    </xf>
    <xf numFmtId="164" fontId="40" fillId="0" borderId="2" xfId="1492" applyNumberFormat="1" applyFont="1" applyBorder="1" applyAlignment="1">
      <alignment horizontal="center" vertical="center"/>
    </xf>
    <xf numFmtId="0" fontId="39" fillId="0" borderId="0" xfId="1488" applyFont="1" applyBorder="1" applyAlignment="1"/>
    <xf numFmtId="0" fontId="39" fillId="0" borderId="0" xfId="1488" applyFont="1" applyFill="1" applyBorder="1" applyAlignment="1">
      <alignment horizontal="center"/>
    </xf>
    <xf numFmtId="4" fontId="39" fillId="0" borderId="0" xfId="1488" applyNumberFormat="1" applyFont="1" applyFill="1" applyBorder="1" applyAlignment="1">
      <alignment horizontal="center"/>
    </xf>
    <xf numFmtId="164" fontId="39" fillId="0" borderId="0" xfId="1488" applyNumberFormat="1" applyFont="1" applyFill="1" applyBorder="1" applyAlignment="1">
      <alignment horizontal="center"/>
    </xf>
    <xf numFmtId="0" fontId="24" fillId="0" borderId="0" xfId="1471" applyFont="1" applyAlignment="1">
      <alignment horizontal="center"/>
    </xf>
    <xf numFmtId="4" fontId="24" fillId="0" borderId="0" xfId="1471" applyNumberFormat="1" applyFont="1" applyAlignment="1">
      <alignment horizontal="center"/>
    </xf>
    <xf numFmtId="3" fontId="30" fillId="0" borderId="0" xfId="0" applyNumberFormat="1" applyFont="1" applyFill="1" applyAlignment="1">
      <alignment horizontal="center"/>
    </xf>
    <xf numFmtId="0" fontId="39" fillId="0" borderId="0" xfId="1491" applyFont="1" applyAlignment="1">
      <alignment horizontal="right" vertical="center"/>
    </xf>
    <xf numFmtId="0" fontId="43" fillId="0" borderId="0" xfId="1491" applyFont="1" applyAlignment="1">
      <alignment vertical="center"/>
    </xf>
    <xf numFmtId="0" fontId="24" fillId="0" borderId="0" xfId="0" applyFont="1" applyFill="1" applyAlignment="1">
      <alignment vertical="top" wrapText="1"/>
    </xf>
    <xf numFmtId="0" fontId="40" fillId="0" borderId="0" xfId="1491" applyFont="1" applyAlignment="1">
      <alignment vertical="center" wrapText="1"/>
    </xf>
    <xf numFmtId="164" fontId="43" fillId="0" borderId="0" xfId="1491" applyNumberFormat="1" applyFont="1" applyAlignment="1">
      <alignment horizontal="center" vertical="center"/>
    </xf>
    <xf numFmtId="0" fontId="43" fillId="0" borderId="0" xfId="1491" applyFont="1" applyAlignment="1">
      <alignment horizontal="left" vertical="center" wrapText="1"/>
    </xf>
    <xf numFmtId="0" fontId="43" fillId="0" borderId="0" xfId="1491" applyFont="1" applyAlignment="1">
      <alignment horizontal="center" vertical="center"/>
    </xf>
    <xf numFmtId="4" fontId="43" fillId="0" borderId="0" xfId="1491" applyNumberFormat="1" applyFont="1" applyAlignment="1">
      <alignment horizontal="center" vertical="center"/>
    </xf>
    <xf numFmtId="0" fontId="40" fillId="0" borderId="28" xfId="1492" applyFont="1" applyBorder="1" applyAlignment="1">
      <alignment vertical="center"/>
    </xf>
    <xf numFmtId="0" fontId="40" fillId="0" borderId="28" xfId="1492" applyFont="1" applyBorder="1" applyAlignment="1">
      <alignment vertical="center" wrapText="1"/>
    </xf>
    <xf numFmtId="0" fontId="40" fillId="0" borderId="28" xfId="1492" applyFont="1" applyBorder="1" applyAlignment="1">
      <alignment horizontal="center" vertical="center"/>
    </xf>
    <xf numFmtId="4" fontId="40" fillId="0" borderId="28" xfId="1492" applyNumberFormat="1" applyFont="1" applyBorder="1" applyAlignment="1">
      <alignment horizontal="center" vertical="center"/>
    </xf>
    <xf numFmtId="164" fontId="40" fillId="0" borderId="28" xfId="1492" applyNumberFormat="1" applyFont="1" applyBorder="1" applyAlignment="1">
      <alignment horizontal="center" vertical="center"/>
    </xf>
    <xf numFmtId="49" fontId="25" fillId="0" borderId="0" xfId="0" applyNumberFormat="1" applyFont="1" applyAlignment="1">
      <alignment horizontal="left" vertical="top"/>
    </xf>
    <xf numFmtId="0" fontId="44" fillId="0" borderId="0" xfId="1491" applyFont="1" applyAlignment="1">
      <alignment vertical="center"/>
    </xf>
    <xf numFmtId="49" fontId="25" fillId="0" borderId="0" xfId="1491" applyNumberFormat="1" applyFont="1" applyAlignment="1">
      <alignment vertical="center"/>
    </xf>
    <xf numFmtId="49" fontId="25" fillId="0" borderId="0" xfId="1491" applyNumberFormat="1" applyFont="1" applyAlignment="1">
      <alignment horizontal="right" vertical="center"/>
    </xf>
    <xf numFmtId="49" fontId="39" fillId="0" borderId="0" xfId="1492" applyNumberFormat="1" applyFont="1" applyAlignment="1">
      <alignment vertical="center"/>
    </xf>
    <xf numFmtId="0" fontId="61" fillId="0" borderId="0" xfId="1491" applyFont="1" applyAlignment="1">
      <alignment horizontal="left" vertical="center"/>
    </xf>
    <xf numFmtId="0" fontId="61" fillId="0" borderId="0" xfId="1491" applyFont="1" applyAlignment="1">
      <alignment horizontal="center" vertical="center"/>
    </xf>
    <xf numFmtId="2" fontId="61" fillId="0" borderId="0" xfId="1491" applyNumberFormat="1" applyFont="1" applyAlignment="1">
      <alignment horizontal="center" vertical="center"/>
    </xf>
    <xf numFmtId="165" fontId="61" fillId="0" borderId="0" xfId="1491" applyNumberFormat="1" applyFont="1" applyAlignment="1">
      <alignment vertical="center"/>
    </xf>
    <xf numFmtId="0" fontId="62" fillId="0" borderId="0" xfId="1491" applyFont="1" applyAlignment="1">
      <alignment vertical="center"/>
    </xf>
    <xf numFmtId="49" fontId="39" fillId="0" borderId="0" xfId="0" applyNumberFormat="1" applyFont="1" applyAlignment="1">
      <alignment horizontal="right" vertical="center"/>
    </xf>
    <xf numFmtId="0" fontId="39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3" fontId="35" fillId="0" borderId="0" xfId="1471" applyNumberFormat="1" applyFont="1" applyFill="1" applyAlignment="1">
      <alignment horizontal="center"/>
    </xf>
    <xf numFmtId="0" fontId="26" fillId="0" borderId="0" xfId="0" applyFont="1"/>
    <xf numFmtId="164" fontId="25" fillId="0" borderId="0" xfId="0" applyNumberFormat="1" applyFont="1"/>
    <xf numFmtId="164" fontId="26" fillId="0" borderId="0" xfId="0" applyNumberFormat="1" applyFont="1"/>
    <xf numFmtId="4" fontId="24" fillId="0" borderId="0" xfId="0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14" fontId="19" fillId="0" borderId="0" xfId="0" applyNumberFormat="1" applyFont="1" applyAlignment="1">
      <alignment horizontal="left"/>
    </xf>
    <xf numFmtId="14" fontId="19" fillId="0" borderId="0" xfId="0" applyNumberFormat="1" applyFont="1" applyAlignment="1">
      <alignment horizontal="left" wrapText="1"/>
    </xf>
    <xf numFmtId="0" fontId="2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7" fillId="0" borderId="25" xfId="0" applyFont="1" applyBorder="1" applyAlignment="1">
      <alignment horizontal="left"/>
    </xf>
    <xf numFmtId="0" fontId="27" fillId="0" borderId="12" xfId="0" applyFont="1" applyBorder="1" applyAlignment="1">
      <alignment horizontal="left" wrapText="1"/>
    </xf>
    <xf numFmtId="0" fontId="27" fillId="0" borderId="13" xfId="0" applyFont="1" applyBorder="1" applyAlignment="1">
      <alignment horizontal="left" wrapText="1"/>
    </xf>
    <xf numFmtId="0" fontId="45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50" fillId="3" borderId="12" xfId="1488" applyFont="1" applyFill="1" applyBorder="1" applyAlignment="1">
      <alignment horizontal="left" vertical="top" wrapText="1"/>
    </xf>
    <xf numFmtId="0" fontId="40" fillId="0" borderId="29" xfId="1488" applyNumberFormat="1" applyFont="1" applyFill="1" applyBorder="1" applyAlignment="1">
      <alignment horizontal="center" vertical="center"/>
    </xf>
    <xf numFmtId="0" fontId="40" fillId="0" borderId="29" xfId="1488" applyFont="1" applyFill="1" applyBorder="1" applyAlignment="1">
      <alignment horizontal="left" vertical="center" wrapText="1"/>
    </xf>
    <xf numFmtId="0" fontId="40" fillId="0" borderId="29" xfId="1488" applyFont="1" applyFill="1" applyBorder="1" applyAlignment="1">
      <alignment horizontal="center" vertical="center"/>
    </xf>
    <xf numFmtId="4" fontId="40" fillId="0" borderId="29" xfId="1488" applyNumberFormat="1" applyFont="1" applyFill="1" applyBorder="1" applyAlignment="1">
      <alignment horizontal="center" vertical="center"/>
    </xf>
    <xf numFmtId="164" fontId="40" fillId="0" borderId="29" xfId="1488" applyNumberFormat="1" applyFont="1" applyFill="1" applyBorder="1" applyAlignment="1">
      <alignment horizontal="center" vertical="center"/>
    </xf>
    <xf numFmtId="0" fontId="39" fillId="0" borderId="0" xfId="1492" applyFont="1" applyBorder="1" applyAlignment="1">
      <alignment vertical="center"/>
    </xf>
    <xf numFmtId="0" fontId="39" fillId="0" borderId="0" xfId="1492" applyFont="1" applyBorder="1" applyAlignment="1">
      <alignment vertical="center" wrapText="1"/>
    </xf>
    <xf numFmtId="0" fontId="39" fillId="0" borderId="0" xfId="1492" applyFont="1" applyBorder="1" applyAlignment="1">
      <alignment horizontal="center" vertical="center"/>
    </xf>
    <xf numFmtId="4" fontId="39" fillId="0" borderId="0" xfId="1492" applyNumberFormat="1" applyFont="1" applyBorder="1" applyAlignment="1">
      <alignment horizontal="center" vertical="center"/>
    </xf>
    <xf numFmtId="164" fontId="39" fillId="0" borderId="0" xfId="1492" applyNumberFormat="1" applyFont="1" applyBorder="1" applyAlignment="1">
      <alignment horizontal="center" vertical="center"/>
    </xf>
    <xf numFmtId="3" fontId="32" fillId="0" borderId="0" xfId="0" applyNumberFormat="1" applyFont="1" applyAlignment="1">
      <alignment horizontal="center"/>
    </xf>
    <xf numFmtId="0" fontId="43" fillId="0" borderId="0" xfId="1489" applyFont="1" applyAlignment="1" applyProtection="1">
      <alignment vertical="top" wrapText="1"/>
      <protection locked="0"/>
    </xf>
    <xf numFmtId="0" fontId="43" fillId="0" borderId="0" xfId="1489" applyFont="1" applyAlignment="1" applyProtection="1">
      <alignment horizontal="center"/>
      <protection locked="0"/>
    </xf>
    <xf numFmtId="2" fontId="43" fillId="0" borderId="0" xfId="1489" applyNumberFormat="1" applyFont="1"/>
    <xf numFmtId="0" fontId="43" fillId="0" borderId="0" xfId="1489" applyFont="1" applyProtection="1">
      <protection locked="0"/>
    </xf>
    <xf numFmtId="0" fontId="43" fillId="0" borderId="0" xfId="1489" applyFont="1"/>
    <xf numFmtId="49" fontId="63" fillId="0" borderId="0" xfId="0" applyNumberFormat="1" applyFont="1" applyAlignment="1">
      <alignment horizontal="left" vertical="center"/>
    </xf>
    <xf numFmtId="0" fontId="28" fillId="0" borderId="0" xfId="1488" applyFont="1" applyAlignment="1">
      <alignment horizontal="left" vertical="top" wrapText="1"/>
    </xf>
    <xf numFmtId="0" fontId="24" fillId="0" borderId="0" xfId="0" applyFont="1" applyAlignment="1">
      <alignment horizontal="center"/>
    </xf>
    <xf numFmtId="4" fontId="24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</cellXfs>
  <cellStyles count="1494">
    <cellStyle name="Euro" xfId="1100" xr:uid="{00000000-0005-0000-0000-000000000000}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Followed Hyperlink" xfId="781" builtinId="9" hidden="1"/>
    <cellStyle name="Followed Hyperlink" xfId="783" builtinId="9" hidden="1"/>
    <cellStyle name="Followed Hyperlink" xfId="785" builtinId="9" hidden="1"/>
    <cellStyle name="Followed Hyperlink" xfId="787" builtinId="9" hidden="1"/>
    <cellStyle name="Followed Hyperlink" xfId="789" builtinId="9" hidden="1"/>
    <cellStyle name="Followed Hyperlink" xfId="791" builtinId="9" hidden="1"/>
    <cellStyle name="Followed Hyperlink" xfId="793" builtinId="9" hidden="1"/>
    <cellStyle name="Followed Hyperlink" xfId="795" builtinId="9" hidden="1"/>
    <cellStyle name="Followed Hyperlink" xfId="797" builtinId="9" hidden="1"/>
    <cellStyle name="Followed Hyperlink" xfId="799" builtinId="9" hidden="1"/>
    <cellStyle name="Followed Hyperlink" xfId="801" builtinId="9" hidden="1"/>
    <cellStyle name="Followed Hyperlink" xfId="803" builtinId="9" hidden="1"/>
    <cellStyle name="Followed Hyperlink" xfId="805" builtinId="9" hidden="1"/>
    <cellStyle name="Followed Hyperlink" xfId="807" builtinId="9" hidden="1"/>
    <cellStyle name="Followed Hyperlink" xfId="809" builtinId="9" hidden="1"/>
    <cellStyle name="Followed Hyperlink" xfId="811" builtinId="9" hidden="1"/>
    <cellStyle name="Followed Hyperlink" xfId="813" builtinId="9" hidden="1"/>
    <cellStyle name="Followed Hyperlink" xfId="815" builtinId="9" hidden="1"/>
    <cellStyle name="Followed Hyperlink" xfId="817" builtinId="9" hidden="1"/>
    <cellStyle name="Followed Hyperlink" xfId="819" builtinId="9" hidden="1"/>
    <cellStyle name="Followed Hyperlink" xfId="821" builtinId="9" hidden="1"/>
    <cellStyle name="Followed Hyperlink" xfId="823" builtinId="9" hidden="1"/>
    <cellStyle name="Followed Hyperlink" xfId="825" builtinId="9" hidden="1"/>
    <cellStyle name="Followed Hyperlink" xfId="827" builtinId="9" hidden="1"/>
    <cellStyle name="Followed Hyperlink" xfId="829" builtinId="9" hidden="1"/>
    <cellStyle name="Followed Hyperlink" xfId="831" builtinId="9" hidden="1"/>
    <cellStyle name="Followed Hyperlink" xfId="833" builtinId="9" hidden="1"/>
    <cellStyle name="Followed Hyperlink" xfId="835" builtinId="9" hidden="1"/>
    <cellStyle name="Followed Hyperlink" xfId="837" builtinId="9" hidden="1"/>
    <cellStyle name="Followed Hyperlink" xfId="839" builtinId="9" hidden="1"/>
    <cellStyle name="Followed Hyperlink" xfId="841" builtinId="9" hidden="1"/>
    <cellStyle name="Followed Hyperlink" xfId="843" builtinId="9" hidden="1"/>
    <cellStyle name="Followed Hyperlink" xfId="845" builtinId="9" hidden="1"/>
    <cellStyle name="Followed Hyperlink" xfId="847" builtinId="9" hidden="1"/>
    <cellStyle name="Followed Hyperlink" xfId="849" builtinId="9" hidden="1"/>
    <cellStyle name="Followed Hyperlink" xfId="851" builtinId="9" hidden="1"/>
    <cellStyle name="Followed Hyperlink" xfId="853" builtinId="9" hidden="1"/>
    <cellStyle name="Followed Hyperlink" xfId="855" builtinId="9" hidden="1"/>
    <cellStyle name="Followed Hyperlink" xfId="857" builtinId="9" hidden="1"/>
    <cellStyle name="Followed Hyperlink" xfId="859" builtinId="9" hidden="1"/>
    <cellStyle name="Followed Hyperlink" xfId="861" builtinId="9" hidden="1"/>
    <cellStyle name="Followed Hyperlink" xfId="863" builtinId="9" hidden="1"/>
    <cellStyle name="Followed Hyperlink" xfId="865" builtinId="9" hidden="1"/>
    <cellStyle name="Followed Hyperlink" xfId="867" builtinId="9" hidden="1"/>
    <cellStyle name="Followed Hyperlink" xfId="869" builtinId="9" hidden="1"/>
    <cellStyle name="Followed Hyperlink" xfId="871" builtinId="9" hidden="1"/>
    <cellStyle name="Followed Hyperlink" xfId="873" builtinId="9" hidden="1"/>
    <cellStyle name="Followed Hyperlink" xfId="875" builtinId="9" hidden="1"/>
    <cellStyle name="Followed Hyperlink" xfId="877" builtinId="9" hidden="1"/>
    <cellStyle name="Followed Hyperlink" xfId="879" builtinId="9" hidden="1"/>
    <cellStyle name="Followed Hyperlink" xfId="881" builtinId="9" hidden="1"/>
    <cellStyle name="Followed Hyperlink" xfId="883" builtinId="9" hidden="1"/>
    <cellStyle name="Followed Hyperlink" xfId="885" builtinId="9" hidden="1"/>
    <cellStyle name="Followed Hyperlink" xfId="887" builtinId="9" hidden="1"/>
    <cellStyle name="Followed Hyperlink" xfId="889" builtinId="9" hidden="1"/>
    <cellStyle name="Followed Hyperlink" xfId="891" builtinId="9" hidden="1"/>
    <cellStyle name="Followed Hyperlink" xfId="893" builtinId="9" hidden="1"/>
    <cellStyle name="Followed Hyperlink" xfId="895" builtinId="9" hidden="1"/>
    <cellStyle name="Followed Hyperlink" xfId="897" builtinId="9" hidden="1"/>
    <cellStyle name="Followed Hyperlink" xfId="899" builtinId="9" hidden="1"/>
    <cellStyle name="Followed Hyperlink" xfId="901" builtinId="9" hidden="1"/>
    <cellStyle name="Followed Hyperlink" xfId="903" builtinId="9" hidden="1"/>
    <cellStyle name="Followed Hyperlink" xfId="905" builtinId="9" hidden="1"/>
    <cellStyle name="Followed Hyperlink" xfId="907" builtinId="9" hidden="1"/>
    <cellStyle name="Followed Hyperlink" xfId="909" builtinId="9" hidden="1"/>
    <cellStyle name="Followed Hyperlink" xfId="911" builtinId="9" hidden="1"/>
    <cellStyle name="Followed Hyperlink" xfId="913" builtinId="9" hidden="1"/>
    <cellStyle name="Followed Hyperlink" xfId="915" builtinId="9" hidden="1"/>
    <cellStyle name="Followed Hyperlink" xfId="917" builtinId="9" hidden="1"/>
    <cellStyle name="Followed Hyperlink" xfId="919" builtinId="9" hidden="1"/>
    <cellStyle name="Followed Hyperlink" xfId="921" builtinId="9" hidden="1"/>
    <cellStyle name="Followed Hyperlink" xfId="923" builtinId="9" hidden="1"/>
    <cellStyle name="Followed Hyperlink" xfId="925" builtinId="9" hidden="1"/>
    <cellStyle name="Followed Hyperlink" xfId="927" builtinId="9" hidden="1"/>
    <cellStyle name="Followed Hyperlink" xfId="929" builtinId="9" hidden="1"/>
    <cellStyle name="Followed Hyperlink" xfId="931" builtinId="9" hidden="1"/>
    <cellStyle name="Followed Hyperlink" xfId="933" builtinId="9" hidden="1"/>
    <cellStyle name="Followed Hyperlink" xfId="935" builtinId="9" hidden="1"/>
    <cellStyle name="Followed Hyperlink" xfId="937" builtinId="9" hidden="1"/>
    <cellStyle name="Followed Hyperlink" xfId="939" builtinId="9" hidden="1"/>
    <cellStyle name="Followed Hyperlink" xfId="941" builtinId="9" hidden="1"/>
    <cellStyle name="Followed Hyperlink" xfId="943" builtinId="9" hidden="1"/>
    <cellStyle name="Followed Hyperlink" xfId="945" builtinId="9" hidden="1"/>
    <cellStyle name="Followed Hyperlink" xfId="947" builtinId="9" hidden="1"/>
    <cellStyle name="Followed Hyperlink" xfId="949" builtinId="9" hidden="1"/>
    <cellStyle name="Followed Hyperlink" xfId="951" builtinId="9" hidden="1"/>
    <cellStyle name="Followed Hyperlink" xfId="953" builtinId="9" hidden="1"/>
    <cellStyle name="Followed Hyperlink" xfId="955" builtinId="9" hidden="1"/>
    <cellStyle name="Followed Hyperlink" xfId="957" builtinId="9" hidden="1"/>
    <cellStyle name="Followed Hyperlink" xfId="959" builtinId="9" hidden="1"/>
    <cellStyle name="Followed Hyperlink" xfId="961" builtinId="9" hidden="1"/>
    <cellStyle name="Followed Hyperlink" xfId="963" builtinId="9" hidden="1"/>
    <cellStyle name="Followed Hyperlink" xfId="965" builtinId="9" hidden="1"/>
    <cellStyle name="Followed Hyperlink" xfId="967" builtinId="9" hidden="1"/>
    <cellStyle name="Followed Hyperlink" xfId="969" builtinId="9" hidden="1"/>
    <cellStyle name="Followed Hyperlink" xfId="971" builtinId="9" hidden="1"/>
    <cellStyle name="Followed Hyperlink" xfId="973" builtinId="9" hidden="1"/>
    <cellStyle name="Followed Hyperlink" xfId="975" builtinId="9" hidden="1"/>
    <cellStyle name="Followed Hyperlink" xfId="977" builtinId="9" hidden="1"/>
    <cellStyle name="Followed Hyperlink" xfId="979" builtinId="9" hidden="1"/>
    <cellStyle name="Followed Hyperlink" xfId="981" builtinId="9" hidden="1"/>
    <cellStyle name="Followed Hyperlink" xfId="983" builtinId="9" hidden="1"/>
    <cellStyle name="Followed Hyperlink" xfId="985" builtinId="9" hidden="1"/>
    <cellStyle name="Followed Hyperlink" xfId="987" builtinId="9" hidden="1"/>
    <cellStyle name="Followed Hyperlink" xfId="989" builtinId="9" hidden="1"/>
    <cellStyle name="Followed Hyperlink" xfId="991" builtinId="9" hidden="1"/>
    <cellStyle name="Followed Hyperlink" xfId="993" builtinId="9" hidden="1"/>
    <cellStyle name="Followed Hyperlink" xfId="995" builtinId="9" hidden="1"/>
    <cellStyle name="Followed Hyperlink" xfId="997" builtinId="9" hidden="1"/>
    <cellStyle name="Followed Hyperlink" xfId="999" builtinId="9" hidden="1"/>
    <cellStyle name="Followed Hyperlink" xfId="1001" builtinId="9" hidden="1"/>
    <cellStyle name="Followed Hyperlink" xfId="1003" builtinId="9" hidden="1"/>
    <cellStyle name="Followed Hyperlink" xfId="1005" builtinId="9" hidden="1"/>
    <cellStyle name="Followed Hyperlink" xfId="1007" builtinId="9" hidden="1"/>
    <cellStyle name="Followed Hyperlink" xfId="1009" builtinId="9" hidden="1"/>
    <cellStyle name="Followed Hyperlink" xfId="1011" builtinId="9" hidden="1"/>
    <cellStyle name="Followed Hyperlink" xfId="1013" builtinId="9" hidden="1"/>
    <cellStyle name="Followed Hyperlink" xfId="1015" builtinId="9" hidden="1"/>
    <cellStyle name="Followed Hyperlink" xfId="1017" builtinId="9" hidden="1"/>
    <cellStyle name="Followed Hyperlink" xfId="1019" builtinId="9" hidden="1"/>
    <cellStyle name="Followed Hyperlink" xfId="1021" builtinId="9" hidden="1"/>
    <cellStyle name="Followed Hyperlink" xfId="1023" builtinId="9" hidden="1"/>
    <cellStyle name="Followed Hyperlink" xfId="1025" builtinId="9" hidden="1"/>
    <cellStyle name="Followed Hyperlink" xfId="1027" builtinId="9" hidden="1"/>
    <cellStyle name="Followed Hyperlink" xfId="1029" builtinId="9" hidden="1"/>
    <cellStyle name="Followed Hyperlink" xfId="1031" builtinId="9" hidden="1"/>
    <cellStyle name="Followed Hyperlink" xfId="1033" builtinId="9" hidden="1"/>
    <cellStyle name="Followed Hyperlink" xfId="1035" builtinId="9" hidden="1"/>
    <cellStyle name="Followed Hyperlink" xfId="1037" builtinId="9" hidden="1"/>
    <cellStyle name="Followed Hyperlink" xfId="1039" builtinId="9" hidden="1"/>
    <cellStyle name="Followed Hyperlink" xfId="1041" builtinId="9" hidden="1"/>
    <cellStyle name="Followed Hyperlink" xfId="1043" builtinId="9" hidden="1"/>
    <cellStyle name="Followed Hyperlink" xfId="1045" builtinId="9" hidden="1"/>
    <cellStyle name="Followed Hyperlink" xfId="1047" builtinId="9" hidden="1"/>
    <cellStyle name="Followed Hyperlink" xfId="1049" builtinId="9" hidden="1"/>
    <cellStyle name="Followed Hyperlink" xfId="1051" builtinId="9" hidden="1"/>
    <cellStyle name="Followed Hyperlink" xfId="1053" builtinId="9" hidden="1"/>
    <cellStyle name="Followed Hyperlink" xfId="1055" builtinId="9" hidden="1"/>
    <cellStyle name="Followed Hyperlink" xfId="1057" builtinId="9" hidden="1"/>
    <cellStyle name="Followed Hyperlink" xfId="1059" builtinId="9" hidden="1"/>
    <cellStyle name="Followed Hyperlink" xfId="1061" builtinId="9" hidden="1"/>
    <cellStyle name="Followed Hyperlink" xfId="1063" builtinId="9" hidden="1"/>
    <cellStyle name="Followed Hyperlink" xfId="1065" builtinId="9" hidden="1"/>
    <cellStyle name="Followed Hyperlink" xfId="1067" builtinId="9" hidden="1"/>
    <cellStyle name="Followed Hyperlink" xfId="1069" builtinId="9" hidden="1"/>
    <cellStyle name="Followed Hyperlink" xfId="1071" builtinId="9" hidden="1"/>
    <cellStyle name="Followed Hyperlink" xfId="1073" builtinId="9" hidden="1"/>
    <cellStyle name="Followed Hyperlink" xfId="1075" builtinId="9" hidden="1"/>
    <cellStyle name="Followed Hyperlink" xfId="1077" builtinId="9" hidden="1"/>
    <cellStyle name="Followed Hyperlink" xfId="1079" builtinId="9" hidden="1"/>
    <cellStyle name="Followed Hyperlink" xfId="1081" builtinId="9" hidden="1"/>
    <cellStyle name="Followed Hyperlink" xfId="1083" builtinId="9" hidden="1"/>
    <cellStyle name="Followed Hyperlink" xfId="1085" builtinId="9" hidden="1"/>
    <cellStyle name="Followed Hyperlink" xfId="1087" builtinId="9" hidden="1"/>
    <cellStyle name="Followed Hyperlink" xfId="1089" builtinId="9" hidden="1"/>
    <cellStyle name="Followed Hyperlink" xfId="1091" builtinId="9" hidden="1"/>
    <cellStyle name="Followed Hyperlink" xfId="1093" builtinId="9" hidden="1"/>
    <cellStyle name="Followed Hyperlink" xfId="1095" builtinId="9" hidden="1"/>
    <cellStyle name="Followed Hyperlink" xfId="1097" builtinId="9" hidden="1"/>
    <cellStyle name="Followed Hyperlink" xfId="1099" builtinId="9" hidden="1"/>
    <cellStyle name="Followed Hyperlink" xfId="1102" builtinId="9" hidden="1"/>
    <cellStyle name="Followed Hyperlink" xfId="1104" builtinId="9" hidden="1"/>
    <cellStyle name="Followed Hyperlink" xfId="1106" builtinId="9" hidden="1"/>
    <cellStyle name="Followed Hyperlink" xfId="1108" builtinId="9" hidden="1"/>
    <cellStyle name="Followed Hyperlink" xfId="1110" builtinId="9" hidden="1"/>
    <cellStyle name="Followed Hyperlink" xfId="1112" builtinId="9" hidden="1"/>
    <cellStyle name="Followed Hyperlink" xfId="1114" builtinId="9" hidden="1"/>
    <cellStyle name="Followed Hyperlink" xfId="1116" builtinId="9" hidden="1"/>
    <cellStyle name="Followed Hyperlink" xfId="1118" builtinId="9" hidden="1"/>
    <cellStyle name="Followed Hyperlink" xfId="1120" builtinId="9" hidden="1"/>
    <cellStyle name="Followed Hyperlink" xfId="1122" builtinId="9" hidden="1"/>
    <cellStyle name="Followed Hyperlink" xfId="1124" builtinId="9" hidden="1"/>
    <cellStyle name="Followed Hyperlink" xfId="1126" builtinId="9" hidden="1"/>
    <cellStyle name="Followed Hyperlink" xfId="1128" builtinId="9" hidden="1"/>
    <cellStyle name="Followed Hyperlink" xfId="1130" builtinId="9" hidden="1"/>
    <cellStyle name="Followed Hyperlink" xfId="1132" builtinId="9" hidden="1"/>
    <cellStyle name="Followed Hyperlink" xfId="1134" builtinId="9" hidden="1"/>
    <cellStyle name="Followed Hyperlink" xfId="1136" builtinId="9" hidden="1"/>
    <cellStyle name="Followed Hyperlink" xfId="1138" builtinId="9" hidden="1"/>
    <cellStyle name="Followed Hyperlink" xfId="1140" builtinId="9" hidden="1"/>
    <cellStyle name="Followed Hyperlink" xfId="1142" builtinId="9" hidden="1"/>
    <cellStyle name="Followed Hyperlink" xfId="1144" builtinId="9" hidden="1"/>
    <cellStyle name="Followed Hyperlink" xfId="1146" builtinId="9" hidden="1"/>
    <cellStyle name="Followed Hyperlink" xfId="1148" builtinId="9" hidden="1"/>
    <cellStyle name="Followed Hyperlink" xfId="1150" builtinId="9" hidden="1"/>
    <cellStyle name="Followed Hyperlink" xfId="1152" builtinId="9" hidden="1"/>
    <cellStyle name="Followed Hyperlink" xfId="1154" builtinId="9" hidden="1"/>
    <cellStyle name="Followed Hyperlink" xfId="1156" builtinId="9" hidden="1"/>
    <cellStyle name="Followed Hyperlink" xfId="1158" builtinId="9" hidden="1"/>
    <cellStyle name="Followed Hyperlink" xfId="1160" builtinId="9" hidden="1"/>
    <cellStyle name="Followed Hyperlink" xfId="1162" builtinId="9" hidden="1"/>
    <cellStyle name="Followed Hyperlink" xfId="1164" builtinId="9" hidden="1"/>
    <cellStyle name="Followed Hyperlink" xfId="1166" builtinId="9" hidden="1"/>
    <cellStyle name="Followed Hyperlink" xfId="1168" builtinId="9" hidden="1"/>
    <cellStyle name="Followed Hyperlink" xfId="1170" builtinId="9" hidden="1"/>
    <cellStyle name="Followed Hyperlink" xfId="1172" builtinId="9" hidden="1"/>
    <cellStyle name="Followed Hyperlink" xfId="1174" builtinId="9" hidden="1"/>
    <cellStyle name="Followed Hyperlink" xfId="1176" builtinId="9" hidden="1"/>
    <cellStyle name="Followed Hyperlink" xfId="1178" builtinId="9" hidden="1"/>
    <cellStyle name="Followed Hyperlink" xfId="1180" builtinId="9" hidden="1"/>
    <cellStyle name="Followed Hyperlink" xfId="1182" builtinId="9" hidden="1"/>
    <cellStyle name="Followed Hyperlink" xfId="1184" builtinId="9" hidden="1"/>
    <cellStyle name="Followed Hyperlink" xfId="1186" builtinId="9" hidden="1"/>
    <cellStyle name="Followed Hyperlink" xfId="1188" builtinId="9" hidden="1"/>
    <cellStyle name="Followed Hyperlink" xfId="1190" builtinId="9" hidden="1"/>
    <cellStyle name="Followed Hyperlink" xfId="1192" builtinId="9" hidden="1"/>
    <cellStyle name="Followed Hyperlink" xfId="1194" builtinId="9" hidden="1"/>
    <cellStyle name="Followed Hyperlink" xfId="1196" builtinId="9" hidden="1"/>
    <cellStyle name="Followed Hyperlink" xfId="1198" builtinId="9" hidden="1"/>
    <cellStyle name="Followed Hyperlink" xfId="1200" builtinId="9" hidden="1"/>
    <cellStyle name="Followed Hyperlink" xfId="1202" builtinId="9" hidden="1"/>
    <cellStyle name="Followed Hyperlink" xfId="1204" builtinId="9" hidden="1"/>
    <cellStyle name="Followed Hyperlink" xfId="1206" builtinId="9" hidden="1"/>
    <cellStyle name="Followed Hyperlink" xfId="1208" builtinId="9" hidden="1"/>
    <cellStyle name="Followed Hyperlink" xfId="1210" builtinId="9" hidden="1"/>
    <cellStyle name="Followed Hyperlink" xfId="1212" builtinId="9" hidden="1"/>
    <cellStyle name="Followed Hyperlink" xfId="1214" builtinId="9" hidden="1"/>
    <cellStyle name="Followed Hyperlink" xfId="1216" builtinId="9" hidden="1"/>
    <cellStyle name="Followed Hyperlink" xfId="1218" builtinId="9" hidden="1"/>
    <cellStyle name="Followed Hyperlink" xfId="1220" builtinId="9" hidden="1"/>
    <cellStyle name="Followed Hyperlink" xfId="1222" builtinId="9" hidden="1"/>
    <cellStyle name="Followed Hyperlink" xfId="1224" builtinId="9" hidden="1"/>
    <cellStyle name="Followed Hyperlink" xfId="1226" builtinId="9" hidden="1"/>
    <cellStyle name="Followed Hyperlink" xfId="1228" builtinId="9" hidden="1"/>
    <cellStyle name="Followed Hyperlink" xfId="1230" builtinId="9" hidden="1"/>
    <cellStyle name="Followed Hyperlink" xfId="1232" builtinId="9" hidden="1"/>
    <cellStyle name="Followed Hyperlink" xfId="1234" builtinId="9" hidden="1"/>
    <cellStyle name="Followed Hyperlink" xfId="1236" builtinId="9" hidden="1"/>
    <cellStyle name="Followed Hyperlink" xfId="1238" builtinId="9" hidden="1"/>
    <cellStyle name="Followed Hyperlink" xfId="1240" builtinId="9" hidden="1"/>
    <cellStyle name="Followed Hyperlink" xfId="1242" builtinId="9" hidden="1"/>
    <cellStyle name="Followed Hyperlink" xfId="1244" builtinId="9" hidden="1"/>
    <cellStyle name="Followed Hyperlink" xfId="1246" builtinId="9" hidden="1"/>
    <cellStyle name="Followed Hyperlink" xfId="1248" builtinId="9" hidden="1"/>
    <cellStyle name="Followed Hyperlink" xfId="1250" builtinId="9" hidden="1"/>
    <cellStyle name="Followed Hyperlink" xfId="1252" builtinId="9" hidden="1"/>
    <cellStyle name="Followed Hyperlink" xfId="1254" builtinId="9" hidden="1"/>
    <cellStyle name="Followed Hyperlink" xfId="1256" builtinId="9" hidden="1"/>
    <cellStyle name="Followed Hyperlink" xfId="1258" builtinId="9" hidden="1"/>
    <cellStyle name="Followed Hyperlink" xfId="1260" builtinId="9" hidden="1"/>
    <cellStyle name="Followed Hyperlink" xfId="1262" builtinId="9" hidden="1"/>
    <cellStyle name="Followed Hyperlink" xfId="1264" builtinId="9" hidden="1"/>
    <cellStyle name="Followed Hyperlink" xfId="1266" builtinId="9" hidden="1"/>
    <cellStyle name="Followed Hyperlink" xfId="1268" builtinId="9" hidden="1"/>
    <cellStyle name="Followed Hyperlink" xfId="1270" builtinId="9" hidden="1"/>
    <cellStyle name="Followed Hyperlink" xfId="1272" builtinId="9" hidden="1"/>
    <cellStyle name="Followed Hyperlink" xfId="1274" builtinId="9" hidden="1"/>
    <cellStyle name="Followed Hyperlink" xfId="1276" builtinId="9" hidden="1"/>
    <cellStyle name="Followed Hyperlink" xfId="1278" builtinId="9" hidden="1"/>
    <cellStyle name="Followed Hyperlink" xfId="1280" builtinId="9" hidden="1"/>
    <cellStyle name="Followed Hyperlink" xfId="1282" builtinId="9" hidden="1"/>
    <cellStyle name="Followed Hyperlink" xfId="1284" builtinId="9" hidden="1"/>
    <cellStyle name="Followed Hyperlink" xfId="1286" builtinId="9" hidden="1"/>
    <cellStyle name="Followed Hyperlink" xfId="1288" builtinId="9" hidden="1"/>
    <cellStyle name="Followed Hyperlink" xfId="1290" builtinId="9" hidden="1"/>
    <cellStyle name="Followed Hyperlink" xfId="1292" builtinId="9" hidden="1"/>
    <cellStyle name="Followed Hyperlink" xfId="1294" builtinId="9" hidden="1"/>
    <cellStyle name="Followed Hyperlink" xfId="1296" builtinId="9" hidden="1"/>
    <cellStyle name="Followed Hyperlink" xfId="1298" builtinId="9" hidden="1"/>
    <cellStyle name="Followed Hyperlink" xfId="1300" builtinId="9" hidden="1"/>
    <cellStyle name="Followed Hyperlink" xfId="1302" builtinId="9" hidden="1"/>
    <cellStyle name="Followed Hyperlink" xfId="1304" builtinId="9" hidden="1"/>
    <cellStyle name="Followed Hyperlink" xfId="1306" builtinId="9" hidden="1"/>
    <cellStyle name="Followed Hyperlink" xfId="1308" builtinId="9" hidden="1"/>
    <cellStyle name="Followed Hyperlink" xfId="1310" builtinId="9" hidden="1"/>
    <cellStyle name="Followed Hyperlink" xfId="1312" builtinId="9" hidden="1"/>
    <cellStyle name="Followed Hyperlink" xfId="1314" builtinId="9" hidden="1"/>
    <cellStyle name="Followed Hyperlink" xfId="1316" builtinId="9" hidden="1"/>
    <cellStyle name="Followed Hyperlink" xfId="1318" builtinId="9" hidden="1"/>
    <cellStyle name="Followed Hyperlink" xfId="1320" builtinId="9" hidden="1"/>
    <cellStyle name="Followed Hyperlink" xfId="1322" builtinId="9" hidden="1"/>
    <cellStyle name="Followed Hyperlink" xfId="1324" builtinId="9" hidden="1"/>
    <cellStyle name="Followed Hyperlink" xfId="1326" builtinId="9" hidden="1"/>
    <cellStyle name="Followed Hyperlink" xfId="1328" builtinId="9" hidden="1"/>
    <cellStyle name="Followed Hyperlink" xfId="1330" builtinId="9" hidden="1"/>
    <cellStyle name="Followed Hyperlink" xfId="1332" builtinId="9" hidden="1"/>
    <cellStyle name="Followed Hyperlink" xfId="1334" builtinId="9" hidden="1"/>
    <cellStyle name="Followed Hyperlink" xfId="1336" builtinId="9" hidden="1"/>
    <cellStyle name="Followed Hyperlink" xfId="1338" builtinId="9" hidden="1"/>
    <cellStyle name="Followed Hyperlink" xfId="1340" builtinId="9" hidden="1"/>
    <cellStyle name="Followed Hyperlink" xfId="1342" builtinId="9" hidden="1"/>
    <cellStyle name="Followed Hyperlink" xfId="1344" builtinId="9" hidden="1"/>
    <cellStyle name="Followed Hyperlink" xfId="1346" builtinId="9" hidden="1"/>
    <cellStyle name="Followed Hyperlink" xfId="1348" builtinId="9" hidden="1"/>
    <cellStyle name="Followed Hyperlink" xfId="1350" builtinId="9" hidden="1"/>
    <cellStyle name="Followed Hyperlink" xfId="1352" builtinId="9" hidden="1"/>
    <cellStyle name="Followed Hyperlink" xfId="1354" builtinId="9" hidden="1"/>
    <cellStyle name="Followed Hyperlink" xfId="1356" builtinId="9" hidden="1"/>
    <cellStyle name="Followed Hyperlink" xfId="1358" builtinId="9" hidden="1"/>
    <cellStyle name="Followed Hyperlink" xfId="1360" builtinId="9" hidden="1"/>
    <cellStyle name="Followed Hyperlink" xfId="1362" builtinId="9" hidden="1"/>
    <cellStyle name="Followed Hyperlink" xfId="1364" builtinId="9" hidden="1"/>
    <cellStyle name="Followed Hyperlink" xfId="1366" builtinId="9" hidden="1"/>
    <cellStyle name="Followed Hyperlink" xfId="1368" builtinId="9" hidden="1"/>
    <cellStyle name="Followed Hyperlink" xfId="1370" builtinId="9" hidden="1"/>
    <cellStyle name="Followed Hyperlink" xfId="1372" builtinId="9" hidden="1"/>
    <cellStyle name="Followed Hyperlink" xfId="1374" builtinId="9" hidden="1"/>
    <cellStyle name="Followed Hyperlink" xfId="1376" builtinId="9" hidden="1"/>
    <cellStyle name="Followed Hyperlink" xfId="1378" builtinId="9" hidden="1"/>
    <cellStyle name="Followed Hyperlink" xfId="1380" builtinId="9" hidden="1"/>
    <cellStyle name="Followed Hyperlink" xfId="1382" builtinId="9" hidden="1"/>
    <cellStyle name="Followed Hyperlink" xfId="1384" builtinId="9" hidden="1"/>
    <cellStyle name="Followed Hyperlink" xfId="1386" builtinId="9" hidden="1"/>
    <cellStyle name="Followed Hyperlink" xfId="1388" builtinId="9" hidden="1"/>
    <cellStyle name="Followed Hyperlink" xfId="1390" builtinId="9" hidden="1"/>
    <cellStyle name="Followed Hyperlink" xfId="1392" builtinId="9" hidden="1"/>
    <cellStyle name="Followed Hyperlink" xfId="1394" builtinId="9" hidden="1"/>
    <cellStyle name="Followed Hyperlink" xfId="1396" builtinId="9" hidden="1"/>
    <cellStyle name="Followed Hyperlink" xfId="1398" builtinId="9" hidden="1"/>
    <cellStyle name="Followed Hyperlink" xfId="1400" builtinId="9" hidden="1"/>
    <cellStyle name="Followed Hyperlink" xfId="1402" builtinId="9" hidden="1"/>
    <cellStyle name="Followed Hyperlink" xfId="1404" builtinId="9" hidden="1"/>
    <cellStyle name="Followed Hyperlink" xfId="1406" builtinId="9" hidden="1"/>
    <cellStyle name="Followed Hyperlink" xfId="1408" builtinId="9" hidden="1"/>
    <cellStyle name="Followed Hyperlink" xfId="1410" builtinId="9" hidden="1"/>
    <cellStyle name="Followed Hyperlink" xfId="1412" builtinId="9" hidden="1"/>
    <cellStyle name="Followed Hyperlink" xfId="1414" builtinId="9" hidden="1"/>
    <cellStyle name="Followed Hyperlink" xfId="1416" builtinId="9" hidden="1"/>
    <cellStyle name="Followed Hyperlink" xfId="1418" builtinId="9" hidden="1"/>
    <cellStyle name="Followed Hyperlink" xfId="1420" builtinId="9" hidden="1"/>
    <cellStyle name="Followed Hyperlink" xfId="1422" builtinId="9" hidden="1"/>
    <cellStyle name="Followed Hyperlink" xfId="1424" builtinId="9" hidden="1"/>
    <cellStyle name="Followed Hyperlink" xfId="1426" builtinId="9" hidden="1"/>
    <cellStyle name="Followed Hyperlink" xfId="1428" builtinId="9" hidden="1"/>
    <cellStyle name="Followed Hyperlink" xfId="1430" builtinId="9" hidden="1"/>
    <cellStyle name="Followed Hyperlink" xfId="1432" builtinId="9" hidden="1"/>
    <cellStyle name="Followed Hyperlink" xfId="1434" builtinId="9" hidden="1"/>
    <cellStyle name="Followed Hyperlink" xfId="1436" builtinId="9" hidden="1"/>
    <cellStyle name="Followed Hyperlink" xfId="1438" builtinId="9" hidden="1"/>
    <cellStyle name="Followed Hyperlink" xfId="1440" builtinId="9" hidden="1"/>
    <cellStyle name="Followed Hyperlink" xfId="1442" builtinId="9" hidden="1"/>
    <cellStyle name="Followed Hyperlink" xfId="1444" builtinId="9" hidden="1"/>
    <cellStyle name="Followed Hyperlink" xfId="1446" builtinId="9" hidden="1"/>
    <cellStyle name="Followed Hyperlink" xfId="1448" builtinId="9" hidden="1"/>
    <cellStyle name="Followed Hyperlink" xfId="1450" builtinId="9" hidden="1"/>
    <cellStyle name="Followed Hyperlink" xfId="1452" builtinId="9" hidden="1"/>
    <cellStyle name="Followed Hyperlink" xfId="1454" builtinId="9" hidden="1"/>
    <cellStyle name="Followed Hyperlink" xfId="1456" builtinId="9" hidden="1"/>
    <cellStyle name="Followed Hyperlink" xfId="1458" builtinId="9" hidden="1"/>
    <cellStyle name="Followed Hyperlink" xfId="1460" builtinId="9" hidden="1"/>
    <cellStyle name="Followed Hyperlink" xfId="1462" builtinId="9" hidden="1"/>
    <cellStyle name="Followed Hyperlink" xfId="1464" builtinId="9" hidden="1"/>
    <cellStyle name="Followed Hyperlink" xfId="1466" builtinId="9" hidden="1"/>
    <cellStyle name="Followed Hyperlink" xfId="1468" builtinId="9" hidden="1"/>
    <cellStyle name="Followed Hyperlink" xfId="1470" builtinId="9" hidden="1"/>
    <cellStyle name="Followed Hyperlink" xfId="1473" builtinId="9" hidden="1"/>
    <cellStyle name="Followed Hyperlink" xfId="1475" builtinId="9" hidden="1"/>
    <cellStyle name="Followed Hyperlink" xfId="1477" builtinId="9" hidden="1"/>
    <cellStyle name="Followed Hyperlink" xfId="1479" builtinId="9" hidden="1"/>
    <cellStyle name="Followed Hyperlink" xfId="1481" builtinId="9" hidden="1"/>
    <cellStyle name="Followed Hyperlink" xfId="1483" builtinId="9" hidden="1"/>
    <cellStyle name="Followed Hyperlink" xfId="1485" builtinId="9" hidden="1"/>
    <cellStyle name="Followed Hyperlink" xfId="1487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4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Hyperlink" xfId="818" builtinId="8" hidden="1"/>
    <cellStyle name="Hyperlink" xfId="820" builtinId="8" hidden="1"/>
    <cellStyle name="Hyperlink" xfId="822" builtinId="8" hidden="1"/>
    <cellStyle name="Hyperlink" xfId="824" builtinId="8" hidden="1"/>
    <cellStyle name="Hyperlink" xfId="826" builtinId="8" hidden="1"/>
    <cellStyle name="Hyperlink" xfId="828" builtinId="8" hidden="1"/>
    <cellStyle name="Hyperlink" xfId="830" builtinId="8" hidden="1"/>
    <cellStyle name="Hyperlink" xfId="832" builtinId="8" hidden="1"/>
    <cellStyle name="Hyperlink" xfId="834" builtinId="8" hidden="1"/>
    <cellStyle name="Hyperlink" xfId="836" builtinId="8" hidden="1"/>
    <cellStyle name="Hyperlink" xfId="838" builtinId="8" hidden="1"/>
    <cellStyle name="Hyperlink" xfId="840" builtinId="8" hidden="1"/>
    <cellStyle name="Hyperlink" xfId="842" builtinId="8" hidden="1"/>
    <cellStyle name="Hyperlink" xfId="844" builtinId="8" hidden="1"/>
    <cellStyle name="Hyperlink" xfId="846" builtinId="8" hidden="1"/>
    <cellStyle name="Hyperlink" xfId="848" builtinId="8" hidden="1"/>
    <cellStyle name="Hyperlink" xfId="850" builtinId="8" hidden="1"/>
    <cellStyle name="Hyperlink" xfId="852" builtinId="8" hidden="1"/>
    <cellStyle name="Hyperlink" xfId="854" builtinId="8" hidden="1"/>
    <cellStyle name="Hyperlink" xfId="856" builtinId="8" hidden="1"/>
    <cellStyle name="Hyperlink" xfId="858" builtinId="8" hidden="1"/>
    <cellStyle name="Hyperlink" xfId="860" builtinId="8" hidden="1"/>
    <cellStyle name="Hyperlink" xfId="862" builtinId="8" hidden="1"/>
    <cellStyle name="Hyperlink" xfId="864" builtinId="8" hidden="1"/>
    <cellStyle name="Hyperlink" xfId="866" builtinId="8" hidden="1"/>
    <cellStyle name="Hyperlink" xfId="868" builtinId="8" hidden="1"/>
    <cellStyle name="Hyperlink" xfId="870" builtinId="8" hidden="1"/>
    <cellStyle name="Hyperlink" xfId="872" builtinId="8" hidden="1"/>
    <cellStyle name="Hyperlink" xfId="874" builtinId="8" hidden="1"/>
    <cellStyle name="Hyperlink" xfId="876" builtinId="8" hidden="1"/>
    <cellStyle name="Hyperlink" xfId="878" builtinId="8" hidden="1"/>
    <cellStyle name="Hyperlink" xfId="880" builtinId="8" hidden="1"/>
    <cellStyle name="Hyperlink" xfId="882" builtinId="8" hidden="1"/>
    <cellStyle name="Hyperlink" xfId="884" builtinId="8" hidden="1"/>
    <cellStyle name="Hyperlink" xfId="886" builtinId="8" hidden="1"/>
    <cellStyle name="Hyperlink" xfId="888" builtinId="8" hidden="1"/>
    <cellStyle name="Hyperlink" xfId="890" builtinId="8" hidden="1"/>
    <cellStyle name="Hyperlink" xfId="892" builtinId="8" hidden="1"/>
    <cellStyle name="Hyperlink" xfId="894" builtinId="8" hidden="1"/>
    <cellStyle name="Hyperlink" xfId="896" builtinId="8" hidden="1"/>
    <cellStyle name="Hyperlink" xfId="898" builtinId="8" hidden="1"/>
    <cellStyle name="Hyperlink" xfId="900" builtinId="8" hidden="1"/>
    <cellStyle name="Hyperlink" xfId="902" builtinId="8" hidden="1"/>
    <cellStyle name="Hyperlink" xfId="904" builtinId="8" hidden="1"/>
    <cellStyle name="Hyperlink" xfId="906" builtinId="8" hidden="1"/>
    <cellStyle name="Hyperlink" xfId="908" builtinId="8" hidden="1"/>
    <cellStyle name="Hyperlink" xfId="910" builtinId="8" hidden="1"/>
    <cellStyle name="Hyperlink" xfId="912" builtinId="8" hidden="1"/>
    <cellStyle name="Hyperlink" xfId="914" builtinId="8" hidden="1"/>
    <cellStyle name="Hyperlink" xfId="916" builtinId="8" hidden="1"/>
    <cellStyle name="Hyperlink" xfId="918" builtinId="8" hidden="1"/>
    <cellStyle name="Hyperlink" xfId="920" builtinId="8" hidden="1"/>
    <cellStyle name="Hyperlink" xfId="922" builtinId="8" hidden="1"/>
    <cellStyle name="Hyperlink" xfId="924" builtinId="8" hidden="1"/>
    <cellStyle name="Hyperlink" xfId="926" builtinId="8" hidden="1"/>
    <cellStyle name="Hyperlink" xfId="928" builtinId="8" hidden="1"/>
    <cellStyle name="Hyperlink" xfId="930" builtinId="8" hidden="1"/>
    <cellStyle name="Hyperlink" xfId="932" builtinId="8" hidden="1"/>
    <cellStyle name="Hyperlink" xfId="934" builtinId="8" hidden="1"/>
    <cellStyle name="Hyperlink" xfId="936" builtinId="8" hidden="1"/>
    <cellStyle name="Hyperlink" xfId="938" builtinId="8" hidden="1"/>
    <cellStyle name="Hyperlink" xfId="940" builtinId="8" hidden="1"/>
    <cellStyle name="Hyperlink" xfId="942" builtinId="8" hidden="1"/>
    <cellStyle name="Hyperlink" xfId="944" builtinId="8" hidden="1"/>
    <cellStyle name="Hyperlink" xfId="946" builtinId="8" hidden="1"/>
    <cellStyle name="Hyperlink" xfId="948" builtinId="8" hidden="1"/>
    <cellStyle name="Hyperlink" xfId="950" builtinId="8" hidden="1"/>
    <cellStyle name="Hyperlink" xfId="952" builtinId="8" hidden="1"/>
    <cellStyle name="Hyperlink" xfId="954" builtinId="8" hidden="1"/>
    <cellStyle name="Hyperlink" xfId="956" builtinId="8" hidden="1"/>
    <cellStyle name="Hyperlink" xfId="958" builtinId="8" hidden="1"/>
    <cellStyle name="Hyperlink" xfId="960" builtinId="8" hidden="1"/>
    <cellStyle name="Hyperlink" xfId="962" builtinId="8" hidden="1"/>
    <cellStyle name="Hyperlink" xfId="964" builtinId="8" hidden="1"/>
    <cellStyle name="Hyperlink" xfId="966" builtinId="8" hidden="1"/>
    <cellStyle name="Hyperlink" xfId="968" builtinId="8" hidden="1"/>
    <cellStyle name="Hyperlink" xfId="970" builtinId="8" hidden="1"/>
    <cellStyle name="Hyperlink" xfId="972" builtinId="8" hidden="1"/>
    <cellStyle name="Hyperlink" xfId="974" builtinId="8" hidden="1"/>
    <cellStyle name="Hyperlink" xfId="976" builtinId="8" hidden="1"/>
    <cellStyle name="Hyperlink" xfId="978" builtinId="8" hidden="1"/>
    <cellStyle name="Hyperlink" xfId="980" builtinId="8" hidden="1"/>
    <cellStyle name="Hyperlink" xfId="982" builtinId="8" hidden="1"/>
    <cellStyle name="Hyperlink" xfId="984" builtinId="8" hidden="1"/>
    <cellStyle name="Hyperlink" xfId="986" builtinId="8" hidden="1"/>
    <cellStyle name="Hyperlink" xfId="988" builtinId="8" hidden="1"/>
    <cellStyle name="Hyperlink" xfId="990" builtinId="8" hidden="1"/>
    <cellStyle name="Hyperlink" xfId="992" builtinId="8" hidden="1"/>
    <cellStyle name="Hyperlink" xfId="994" builtinId="8" hidden="1"/>
    <cellStyle name="Hyperlink" xfId="996" builtinId="8" hidden="1"/>
    <cellStyle name="Hyperlink" xfId="998" builtinId="8" hidden="1"/>
    <cellStyle name="Hyperlink" xfId="1000" builtinId="8" hidden="1"/>
    <cellStyle name="Hyperlink" xfId="1002" builtinId="8" hidden="1"/>
    <cellStyle name="Hyperlink" xfId="1004" builtinId="8" hidden="1"/>
    <cellStyle name="Hyperlink" xfId="1006" builtinId="8" hidden="1"/>
    <cellStyle name="Hyperlink" xfId="1008" builtinId="8" hidden="1"/>
    <cellStyle name="Hyperlink" xfId="1010" builtinId="8" hidden="1"/>
    <cellStyle name="Hyperlink" xfId="1012" builtinId="8" hidden="1"/>
    <cellStyle name="Hyperlink" xfId="1014" builtinId="8" hidden="1"/>
    <cellStyle name="Hyperlink" xfId="1016" builtinId="8" hidden="1"/>
    <cellStyle name="Hyperlink" xfId="1018" builtinId="8" hidden="1"/>
    <cellStyle name="Hyperlink" xfId="1020" builtinId="8" hidden="1"/>
    <cellStyle name="Hyperlink" xfId="1022" builtinId="8" hidden="1"/>
    <cellStyle name="Hyperlink" xfId="1024" builtinId="8" hidden="1"/>
    <cellStyle name="Hyperlink" xfId="1026" builtinId="8" hidden="1"/>
    <cellStyle name="Hyperlink" xfId="1028" builtinId="8" hidden="1"/>
    <cellStyle name="Hyperlink" xfId="1030" builtinId="8" hidden="1"/>
    <cellStyle name="Hyperlink" xfId="1032" builtinId="8" hidden="1"/>
    <cellStyle name="Hyperlink" xfId="1034" builtinId="8" hidden="1"/>
    <cellStyle name="Hyperlink" xfId="1036" builtinId="8" hidden="1"/>
    <cellStyle name="Hyperlink" xfId="1038" builtinId="8" hidden="1"/>
    <cellStyle name="Hyperlink" xfId="1040" builtinId="8" hidden="1"/>
    <cellStyle name="Hyperlink" xfId="1042" builtinId="8" hidden="1"/>
    <cellStyle name="Hyperlink" xfId="1044" builtinId="8" hidden="1"/>
    <cellStyle name="Hyperlink" xfId="1046" builtinId="8" hidden="1"/>
    <cellStyle name="Hyperlink" xfId="1048" builtinId="8" hidden="1"/>
    <cellStyle name="Hyperlink" xfId="1050" builtinId="8" hidden="1"/>
    <cellStyle name="Hyperlink" xfId="1052" builtinId="8" hidden="1"/>
    <cellStyle name="Hyperlink" xfId="1054" builtinId="8" hidden="1"/>
    <cellStyle name="Hyperlink" xfId="1056" builtinId="8" hidden="1"/>
    <cellStyle name="Hyperlink" xfId="1058" builtinId="8" hidden="1"/>
    <cellStyle name="Hyperlink" xfId="1060" builtinId="8" hidden="1"/>
    <cellStyle name="Hyperlink" xfId="1062" builtinId="8" hidden="1"/>
    <cellStyle name="Hyperlink" xfId="1064" builtinId="8" hidden="1"/>
    <cellStyle name="Hyperlink" xfId="1066" builtinId="8" hidden="1"/>
    <cellStyle name="Hyperlink" xfId="1068" builtinId="8" hidden="1"/>
    <cellStyle name="Hyperlink" xfId="1070" builtinId="8" hidden="1"/>
    <cellStyle name="Hyperlink" xfId="1072" builtinId="8" hidden="1"/>
    <cellStyle name="Hyperlink" xfId="1074" builtinId="8" hidden="1"/>
    <cellStyle name="Hyperlink" xfId="1076" builtinId="8" hidden="1"/>
    <cellStyle name="Hyperlink" xfId="1078" builtinId="8" hidden="1"/>
    <cellStyle name="Hyperlink" xfId="1080" builtinId="8" hidden="1"/>
    <cellStyle name="Hyperlink" xfId="1082" builtinId="8" hidden="1"/>
    <cellStyle name="Hyperlink" xfId="1084" builtinId="8" hidden="1"/>
    <cellStyle name="Hyperlink" xfId="1086" builtinId="8" hidden="1"/>
    <cellStyle name="Hyperlink" xfId="1088" builtinId="8" hidden="1"/>
    <cellStyle name="Hyperlink" xfId="1090" builtinId="8" hidden="1"/>
    <cellStyle name="Hyperlink" xfId="1092" builtinId="8" hidden="1"/>
    <cellStyle name="Hyperlink" xfId="1094" builtinId="8" hidden="1"/>
    <cellStyle name="Hyperlink" xfId="1096" builtinId="8" hidden="1"/>
    <cellStyle name="Hyperlink" xfId="1098" builtinId="8" hidden="1"/>
    <cellStyle name="Hyperlink" xfId="1101" builtinId="8" hidden="1"/>
    <cellStyle name="Hyperlink" xfId="1103" builtinId="8" hidden="1"/>
    <cellStyle name="Hyperlink" xfId="1105" builtinId="8" hidden="1"/>
    <cellStyle name="Hyperlink" xfId="1107" builtinId="8" hidden="1"/>
    <cellStyle name="Hyperlink" xfId="1109" builtinId="8" hidden="1"/>
    <cellStyle name="Hyperlink" xfId="1111" builtinId="8" hidden="1"/>
    <cellStyle name="Hyperlink" xfId="1113" builtinId="8" hidden="1"/>
    <cellStyle name="Hyperlink" xfId="1115" builtinId="8" hidden="1"/>
    <cellStyle name="Hyperlink" xfId="1117" builtinId="8" hidden="1"/>
    <cellStyle name="Hyperlink" xfId="1119" builtinId="8" hidden="1"/>
    <cellStyle name="Hyperlink" xfId="1121" builtinId="8" hidden="1"/>
    <cellStyle name="Hyperlink" xfId="1123" builtinId="8" hidden="1"/>
    <cellStyle name="Hyperlink" xfId="1125" builtinId="8" hidden="1"/>
    <cellStyle name="Hyperlink" xfId="1127" builtinId="8" hidden="1"/>
    <cellStyle name="Hyperlink" xfId="1129" builtinId="8" hidden="1"/>
    <cellStyle name="Hyperlink" xfId="1131" builtinId="8" hidden="1"/>
    <cellStyle name="Hyperlink" xfId="1133" builtinId="8" hidden="1"/>
    <cellStyle name="Hyperlink" xfId="1135" builtinId="8" hidden="1"/>
    <cellStyle name="Hyperlink" xfId="1137" builtinId="8" hidden="1"/>
    <cellStyle name="Hyperlink" xfId="1139" builtinId="8" hidden="1"/>
    <cellStyle name="Hyperlink" xfId="1141" builtinId="8" hidden="1"/>
    <cellStyle name="Hyperlink" xfId="1143" builtinId="8" hidden="1"/>
    <cellStyle name="Hyperlink" xfId="1145" builtinId="8" hidden="1"/>
    <cellStyle name="Hyperlink" xfId="1147" builtinId="8" hidden="1"/>
    <cellStyle name="Hyperlink" xfId="1149" builtinId="8" hidden="1"/>
    <cellStyle name="Hyperlink" xfId="1151" builtinId="8" hidden="1"/>
    <cellStyle name="Hyperlink" xfId="1153" builtinId="8" hidden="1"/>
    <cellStyle name="Hyperlink" xfId="1155" builtinId="8" hidden="1"/>
    <cellStyle name="Hyperlink" xfId="1157" builtinId="8" hidden="1"/>
    <cellStyle name="Hyperlink" xfId="1159" builtinId="8" hidden="1"/>
    <cellStyle name="Hyperlink" xfId="1161" builtinId="8" hidden="1"/>
    <cellStyle name="Hyperlink" xfId="1163" builtinId="8" hidden="1"/>
    <cellStyle name="Hyperlink" xfId="1165" builtinId="8" hidden="1"/>
    <cellStyle name="Hyperlink" xfId="1167" builtinId="8" hidden="1"/>
    <cellStyle name="Hyperlink" xfId="1169" builtinId="8" hidden="1"/>
    <cellStyle name="Hyperlink" xfId="1171" builtinId="8" hidden="1"/>
    <cellStyle name="Hyperlink" xfId="1173" builtinId="8" hidden="1"/>
    <cellStyle name="Hyperlink" xfId="1175" builtinId="8" hidden="1"/>
    <cellStyle name="Hyperlink" xfId="1177" builtinId="8" hidden="1"/>
    <cellStyle name="Hyperlink" xfId="1179" builtinId="8" hidden="1"/>
    <cellStyle name="Hyperlink" xfId="1181" builtinId="8" hidden="1"/>
    <cellStyle name="Hyperlink" xfId="1183" builtinId="8" hidden="1"/>
    <cellStyle name="Hyperlink" xfId="1185" builtinId="8" hidden="1"/>
    <cellStyle name="Hyperlink" xfId="1187" builtinId="8" hidden="1"/>
    <cellStyle name="Hyperlink" xfId="1189" builtinId="8" hidden="1"/>
    <cellStyle name="Hyperlink" xfId="1191" builtinId="8" hidden="1"/>
    <cellStyle name="Hyperlink" xfId="1193" builtinId="8" hidden="1"/>
    <cellStyle name="Hyperlink" xfId="1195" builtinId="8" hidden="1"/>
    <cellStyle name="Hyperlink" xfId="1197" builtinId="8" hidden="1"/>
    <cellStyle name="Hyperlink" xfId="1199" builtinId="8" hidden="1"/>
    <cellStyle name="Hyperlink" xfId="1201" builtinId="8" hidden="1"/>
    <cellStyle name="Hyperlink" xfId="1203" builtinId="8" hidden="1"/>
    <cellStyle name="Hyperlink" xfId="1205" builtinId="8" hidden="1"/>
    <cellStyle name="Hyperlink" xfId="1207" builtinId="8" hidden="1"/>
    <cellStyle name="Hyperlink" xfId="1209" builtinId="8" hidden="1"/>
    <cellStyle name="Hyperlink" xfId="1211" builtinId="8" hidden="1"/>
    <cellStyle name="Hyperlink" xfId="1213" builtinId="8" hidden="1"/>
    <cellStyle name="Hyperlink" xfId="1215" builtinId="8" hidden="1"/>
    <cellStyle name="Hyperlink" xfId="1217" builtinId="8" hidden="1"/>
    <cellStyle name="Hyperlink" xfId="1219" builtinId="8" hidden="1"/>
    <cellStyle name="Hyperlink" xfId="1221" builtinId="8" hidden="1"/>
    <cellStyle name="Hyperlink" xfId="1223" builtinId="8" hidden="1"/>
    <cellStyle name="Hyperlink" xfId="1225" builtinId="8" hidden="1"/>
    <cellStyle name="Hyperlink" xfId="1227" builtinId="8" hidden="1"/>
    <cellStyle name="Hyperlink" xfId="1229" builtinId="8" hidden="1"/>
    <cellStyle name="Hyperlink" xfId="1231" builtinId="8" hidden="1"/>
    <cellStyle name="Hyperlink" xfId="1233" builtinId="8" hidden="1"/>
    <cellStyle name="Hyperlink" xfId="1235" builtinId="8" hidden="1"/>
    <cellStyle name="Hyperlink" xfId="1237" builtinId="8" hidden="1"/>
    <cellStyle name="Hyperlink" xfId="1239" builtinId="8" hidden="1"/>
    <cellStyle name="Hyperlink" xfId="1241" builtinId="8" hidden="1"/>
    <cellStyle name="Hyperlink" xfId="1243" builtinId="8" hidden="1"/>
    <cellStyle name="Hyperlink" xfId="1245" builtinId="8" hidden="1"/>
    <cellStyle name="Hyperlink" xfId="1247" builtinId="8" hidden="1"/>
    <cellStyle name="Hyperlink" xfId="1249" builtinId="8" hidden="1"/>
    <cellStyle name="Hyperlink" xfId="1251" builtinId="8" hidden="1"/>
    <cellStyle name="Hyperlink" xfId="1253" builtinId="8" hidden="1"/>
    <cellStyle name="Hyperlink" xfId="1255" builtinId="8" hidden="1"/>
    <cellStyle name="Hyperlink" xfId="1257" builtinId="8" hidden="1"/>
    <cellStyle name="Hyperlink" xfId="1259" builtinId="8" hidden="1"/>
    <cellStyle name="Hyperlink" xfId="1261" builtinId="8" hidden="1"/>
    <cellStyle name="Hyperlink" xfId="1263" builtinId="8" hidden="1"/>
    <cellStyle name="Hyperlink" xfId="1265" builtinId="8" hidden="1"/>
    <cellStyle name="Hyperlink" xfId="1267" builtinId="8" hidden="1"/>
    <cellStyle name="Hyperlink" xfId="1269" builtinId="8" hidden="1"/>
    <cellStyle name="Hyperlink" xfId="1271" builtinId="8" hidden="1"/>
    <cellStyle name="Hyperlink" xfId="1273" builtinId="8" hidden="1"/>
    <cellStyle name="Hyperlink" xfId="1275" builtinId="8" hidden="1"/>
    <cellStyle name="Hyperlink" xfId="1277" builtinId="8" hidden="1"/>
    <cellStyle name="Hyperlink" xfId="1279" builtinId="8" hidden="1"/>
    <cellStyle name="Hyperlink" xfId="1281" builtinId="8" hidden="1"/>
    <cellStyle name="Hyperlink" xfId="1283" builtinId="8" hidden="1"/>
    <cellStyle name="Hyperlink" xfId="1285" builtinId="8" hidden="1"/>
    <cellStyle name="Hyperlink" xfId="1287" builtinId="8" hidden="1"/>
    <cellStyle name="Hyperlink" xfId="1289" builtinId="8" hidden="1"/>
    <cellStyle name="Hyperlink" xfId="1291" builtinId="8" hidden="1"/>
    <cellStyle name="Hyperlink" xfId="1293" builtinId="8" hidden="1"/>
    <cellStyle name="Hyperlink" xfId="1295" builtinId="8" hidden="1"/>
    <cellStyle name="Hyperlink" xfId="1297" builtinId="8" hidden="1"/>
    <cellStyle name="Hyperlink" xfId="1299" builtinId="8" hidden="1"/>
    <cellStyle name="Hyperlink" xfId="1301" builtinId="8" hidden="1"/>
    <cellStyle name="Hyperlink" xfId="1303" builtinId="8" hidden="1"/>
    <cellStyle name="Hyperlink" xfId="1305" builtinId="8" hidden="1"/>
    <cellStyle name="Hyperlink" xfId="1307" builtinId="8" hidden="1"/>
    <cellStyle name="Hyperlink" xfId="1309" builtinId="8" hidden="1"/>
    <cellStyle name="Hyperlink" xfId="1311" builtinId="8" hidden="1"/>
    <cellStyle name="Hyperlink" xfId="1313" builtinId="8" hidden="1"/>
    <cellStyle name="Hyperlink" xfId="1315" builtinId="8" hidden="1"/>
    <cellStyle name="Hyperlink" xfId="1317" builtinId="8" hidden="1"/>
    <cellStyle name="Hyperlink" xfId="1319" builtinId="8" hidden="1"/>
    <cellStyle name="Hyperlink" xfId="1321" builtinId="8" hidden="1"/>
    <cellStyle name="Hyperlink" xfId="1323" builtinId="8" hidden="1"/>
    <cellStyle name="Hyperlink" xfId="1325" builtinId="8" hidden="1"/>
    <cellStyle name="Hyperlink" xfId="1327" builtinId="8" hidden="1"/>
    <cellStyle name="Hyperlink" xfId="1329" builtinId="8" hidden="1"/>
    <cellStyle name="Hyperlink" xfId="1331" builtinId="8" hidden="1"/>
    <cellStyle name="Hyperlink" xfId="1333" builtinId="8" hidden="1"/>
    <cellStyle name="Hyperlink" xfId="1335" builtinId="8" hidden="1"/>
    <cellStyle name="Hyperlink" xfId="1337" builtinId="8" hidden="1"/>
    <cellStyle name="Hyperlink" xfId="1339" builtinId="8" hidden="1"/>
    <cellStyle name="Hyperlink" xfId="1341" builtinId="8" hidden="1"/>
    <cellStyle name="Hyperlink" xfId="1343" builtinId="8" hidden="1"/>
    <cellStyle name="Hyperlink" xfId="1345" builtinId="8" hidden="1"/>
    <cellStyle name="Hyperlink" xfId="1347" builtinId="8" hidden="1"/>
    <cellStyle name="Hyperlink" xfId="1349" builtinId="8" hidden="1"/>
    <cellStyle name="Hyperlink" xfId="1351" builtinId="8" hidden="1"/>
    <cellStyle name="Hyperlink" xfId="1353" builtinId="8" hidden="1"/>
    <cellStyle name="Hyperlink" xfId="1355" builtinId="8" hidden="1"/>
    <cellStyle name="Hyperlink" xfId="1357" builtinId="8" hidden="1"/>
    <cellStyle name="Hyperlink" xfId="1359" builtinId="8" hidden="1"/>
    <cellStyle name="Hyperlink" xfId="1361" builtinId="8" hidden="1"/>
    <cellStyle name="Hyperlink" xfId="1363" builtinId="8" hidden="1"/>
    <cellStyle name="Hyperlink" xfId="1365" builtinId="8" hidden="1"/>
    <cellStyle name="Hyperlink" xfId="1367" builtinId="8" hidden="1"/>
    <cellStyle name="Hyperlink" xfId="1369" builtinId="8" hidden="1"/>
    <cellStyle name="Hyperlink" xfId="1371" builtinId="8" hidden="1"/>
    <cellStyle name="Hyperlink" xfId="1373" builtinId="8" hidden="1"/>
    <cellStyle name="Hyperlink" xfId="1375" builtinId="8" hidden="1"/>
    <cellStyle name="Hyperlink" xfId="1377" builtinId="8" hidden="1"/>
    <cellStyle name="Hyperlink" xfId="1379" builtinId="8" hidden="1"/>
    <cellStyle name="Hyperlink" xfId="1381" builtinId="8" hidden="1"/>
    <cellStyle name="Hyperlink" xfId="1383" builtinId="8" hidden="1"/>
    <cellStyle name="Hyperlink" xfId="1385" builtinId="8" hidden="1"/>
    <cellStyle name="Hyperlink" xfId="1387" builtinId="8" hidden="1"/>
    <cellStyle name="Hyperlink" xfId="1389" builtinId="8" hidden="1"/>
    <cellStyle name="Hyperlink" xfId="1391" builtinId="8" hidden="1"/>
    <cellStyle name="Hyperlink" xfId="1393" builtinId="8" hidden="1"/>
    <cellStyle name="Hyperlink" xfId="1395" builtinId="8" hidden="1"/>
    <cellStyle name="Hyperlink" xfId="1397" builtinId="8" hidden="1"/>
    <cellStyle name="Hyperlink" xfId="1399" builtinId="8" hidden="1"/>
    <cellStyle name="Hyperlink" xfId="1401" builtinId="8" hidden="1"/>
    <cellStyle name="Hyperlink" xfId="1403" builtinId="8" hidden="1"/>
    <cellStyle name="Hyperlink" xfId="1405" builtinId="8" hidden="1"/>
    <cellStyle name="Hyperlink" xfId="1407" builtinId="8" hidden="1"/>
    <cellStyle name="Hyperlink" xfId="1409" builtinId="8" hidden="1"/>
    <cellStyle name="Hyperlink" xfId="1411" builtinId="8" hidden="1"/>
    <cellStyle name="Hyperlink" xfId="1413" builtinId="8" hidden="1"/>
    <cellStyle name="Hyperlink" xfId="1415" builtinId="8" hidden="1"/>
    <cellStyle name="Hyperlink" xfId="1417" builtinId="8" hidden="1"/>
    <cellStyle name="Hyperlink" xfId="1419" builtinId="8" hidden="1"/>
    <cellStyle name="Hyperlink" xfId="1421" builtinId="8" hidden="1"/>
    <cellStyle name="Hyperlink" xfId="1423" builtinId="8" hidden="1"/>
    <cellStyle name="Hyperlink" xfId="1425" builtinId="8" hidden="1"/>
    <cellStyle name="Hyperlink" xfId="1427" builtinId="8" hidden="1"/>
    <cellStyle name="Hyperlink" xfId="1429" builtinId="8" hidden="1"/>
    <cellStyle name="Hyperlink" xfId="1431" builtinId="8" hidden="1"/>
    <cellStyle name="Hyperlink" xfId="1433" builtinId="8" hidden="1"/>
    <cellStyle name="Hyperlink" xfId="1435" builtinId="8" hidden="1"/>
    <cellStyle name="Hyperlink" xfId="1437" builtinId="8" hidden="1"/>
    <cellStyle name="Hyperlink" xfId="1439" builtinId="8" hidden="1"/>
    <cellStyle name="Hyperlink" xfId="1441" builtinId="8" hidden="1"/>
    <cellStyle name="Hyperlink" xfId="1443" builtinId="8" hidden="1"/>
    <cellStyle name="Hyperlink" xfId="1445" builtinId="8" hidden="1"/>
    <cellStyle name="Hyperlink" xfId="1447" builtinId="8" hidden="1"/>
    <cellStyle name="Hyperlink" xfId="1449" builtinId="8" hidden="1"/>
    <cellStyle name="Hyperlink" xfId="1451" builtinId="8" hidden="1"/>
    <cellStyle name="Hyperlink" xfId="1453" builtinId="8" hidden="1"/>
    <cellStyle name="Hyperlink" xfId="1455" builtinId="8" hidden="1"/>
    <cellStyle name="Hyperlink" xfId="1457" builtinId="8" hidden="1"/>
    <cellStyle name="Hyperlink" xfId="1459" builtinId="8" hidden="1"/>
    <cellStyle name="Hyperlink" xfId="1461" builtinId="8" hidden="1"/>
    <cellStyle name="Hyperlink" xfId="1463" builtinId="8" hidden="1"/>
    <cellStyle name="Hyperlink" xfId="1465" builtinId="8" hidden="1"/>
    <cellStyle name="Hyperlink" xfId="1467" builtinId="8" hidden="1"/>
    <cellStyle name="Hyperlink" xfId="1469" builtinId="8" hidden="1"/>
    <cellStyle name="Hyperlink" xfId="1472" builtinId="8" hidden="1"/>
    <cellStyle name="Hyperlink" xfId="1474" builtinId="8" hidden="1"/>
    <cellStyle name="Hyperlink" xfId="1476" builtinId="8" hidden="1"/>
    <cellStyle name="Hyperlink" xfId="1478" builtinId="8" hidden="1"/>
    <cellStyle name="Hyperlink" xfId="1480" builtinId="8" hidden="1"/>
    <cellStyle name="Hyperlink" xfId="1482" builtinId="8" hidden="1"/>
    <cellStyle name="Hyperlink" xfId="1484" builtinId="8" hidden="1"/>
    <cellStyle name="Hyperlink" xfId="1486" builtinId="8" hidden="1"/>
    <cellStyle name="Navadno 2" xfId="103" xr:uid="{00000000-0005-0000-0000-0000CB050000}"/>
    <cellStyle name="Navadno 3" xfId="1488" xr:uid="{00000000-0005-0000-0000-0000CC050000}"/>
    <cellStyle name="Navadno 3 2" xfId="1492" xr:uid="{D891687D-07F9-C840-AB55-5587FE57818F}"/>
    <cellStyle name="Navadno_GRADBENO-OBRT.DELA" xfId="352" xr:uid="{00000000-0005-0000-0000-0000CD050000}"/>
    <cellStyle name="Navadno_GRADBENO-OBRT.DELA 2" xfId="1489" xr:uid="{00000000-0005-0000-0000-0000CE050000}"/>
    <cellStyle name="Navadno_KERAMI?ARSKA DELA" xfId="1490" xr:uid="{00000000-0005-0000-0000-0000CF050000}"/>
    <cellStyle name="Navadno_SLIKOPLESKARSKA DELA" xfId="381" xr:uid="{00000000-0005-0000-0000-0000D0050000}"/>
    <cellStyle name="Normal" xfId="0" builtinId="0"/>
    <cellStyle name="Normal 2" xfId="1471" xr:uid="{00000000-0005-0000-0000-0000D2050000}"/>
    <cellStyle name="Normal 2 2" xfId="1493" xr:uid="{9B53E8D7-33DA-9043-97E3-25244A318E3C}"/>
    <cellStyle name="Normal 3" xfId="1491" xr:uid="{BEBC02F7-34C6-DC4D-9094-A14EAD3BA221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ha.piletic@montim.si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2"/>
  <sheetViews>
    <sheetView tabSelected="1" topLeftCell="A2" zoomScale="150" workbookViewId="0">
      <selection activeCell="G17" sqref="G17"/>
    </sheetView>
  </sheetViews>
  <sheetFormatPr baseColWidth="10" defaultColWidth="11" defaultRowHeight="16"/>
  <cols>
    <col min="1" max="1" width="35.6640625" customWidth="1"/>
    <col min="4" max="4" width="9.83203125" customWidth="1"/>
    <col min="5" max="5" width="13.5" bestFit="1" customWidth="1"/>
  </cols>
  <sheetData>
    <row r="1" spans="1:5">
      <c r="A1" s="2"/>
      <c r="B1" s="2"/>
      <c r="C1" s="2"/>
      <c r="D1" s="2"/>
      <c r="E1" s="2"/>
    </row>
    <row r="2" spans="1:5">
      <c r="A2" s="2"/>
      <c r="B2" s="2"/>
      <c r="C2" s="2"/>
      <c r="D2" s="2"/>
      <c r="E2" s="2"/>
    </row>
    <row r="3" spans="1:5" ht="21">
      <c r="A3" s="27"/>
      <c r="B3" s="17"/>
      <c r="C3" s="2"/>
      <c r="D3" s="2"/>
      <c r="E3" s="2"/>
    </row>
    <row r="4" spans="1:5" ht="21">
      <c r="A4" s="27" t="s">
        <v>137</v>
      </c>
      <c r="B4" s="17"/>
      <c r="C4" s="2"/>
      <c r="D4" s="2"/>
      <c r="E4" s="2"/>
    </row>
    <row r="5" spans="1:5" ht="21">
      <c r="A5" s="18" t="s">
        <v>138</v>
      </c>
      <c r="B5" s="2"/>
      <c r="C5" s="2"/>
      <c r="D5" s="2"/>
      <c r="E5" s="2"/>
    </row>
    <row r="6" spans="1:5" ht="21">
      <c r="A6" s="17"/>
      <c r="B6" s="2"/>
      <c r="C6" s="2"/>
      <c r="D6" s="2"/>
      <c r="E6" s="2"/>
    </row>
    <row r="7" spans="1:5">
      <c r="A7" s="19" t="s">
        <v>139</v>
      </c>
      <c r="B7" s="20"/>
      <c r="C7" s="20" t="s">
        <v>24</v>
      </c>
      <c r="D7" s="564" t="s">
        <v>140</v>
      </c>
      <c r="E7" s="564"/>
    </row>
    <row r="8" spans="1:5">
      <c r="A8" s="19" t="s">
        <v>141</v>
      </c>
      <c r="B8" s="20"/>
      <c r="C8" s="20" t="s">
        <v>25</v>
      </c>
      <c r="D8" s="565" t="s">
        <v>491</v>
      </c>
      <c r="E8" s="565"/>
    </row>
    <row r="9" spans="1:5">
      <c r="A9" s="19" t="s">
        <v>142</v>
      </c>
      <c r="B9" s="20"/>
      <c r="C9" s="20" t="s">
        <v>26</v>
      </c>
      <c r="D9" s="565" t="s">
        <v>40</v>
      </c>
      <c r="E9" s="565"/>
    </row>
    <row r="10" spans="1:5">
      <c r="A10" s="154" t="s">
        <v>143</v>
      </c>
      <c r="B10" s="20"/>
      <c r="C10" s="21" t="s">
        <v>27</v>
      </c>
      <c r="D10" s="566" t="s">
        <v>36</v>
      </c>
      <c r="E10" s="566"/>
    </row>
    <row r="11" spans="1:5">
      <c r="A11" s="7" t="s">
        <v>144</v>
      </c>
      <c r="B11" s="20"/>
      <c r="C11" s="21" t="s">
        <v>28</v>
      </c>
      <c r="D11" s="569" t="s">
        <v>29</v>
      </c>
      <c r="E11" s="569"/>
    </row>
    <row r="12" spans="1:5">
      <c r="A12" s="2"/>
      <c r="B12" s="3"/>
      <c r="C12" s="21" t="s">
        <v>30</v>
      </c>
      <c r="D12" s="569" t="s">
        <v>29</v>
      </c>
      <c r="E12" s="569"/>
    </row>
    <row r="13" spans="1:5">
      <c r="A13" s="2"/>
      <c r="B13" s="3"/>
      <c r="C13" s="20" t="s">
        <v>31</v>
      </c>
      <c r="D13" s="569" t="s">
        <v>29</v>
      </c>
      <c r="E13" s="569"/>
    </row>
    <row r="14" spans="1:5">
      <c r="A14" s="7"/>
      <c r="B14" s="7"/>
      <c r="C14" s="2"/>
      <c r="D14" s="2"/>
      <c r="E14" s="2"/>
    </row>
    <row r="15" spans="1:5">
      <c r="A15" s="1" t="s">
        <v>489</v>
      </c>
      <c r="B15" s="22"/>
      <c r="C15" s="2"/>
      <c r="D15" s="2"/>
      <c r="E15" s="23"/>
    </row>
    <row r="16" spans="1:5">
      <c r="A16" s="1" t="s">
        <v>490</v>
      </c>
      <c r="B16" s="22"/>
      <c r="C16" s="2"/>
      <c r="D16" s="2"/>
      <c r="E16" s="23"/>
    </row>
    <row r="17" spans="1:5">
      <c r="A17" s="1" t="s">
        <v>23</v>
      </c>
      <c r="B17" s="22"/>
      <c r="C17" s="2"/>
      <c r="D17" s="2"/>
      <c r="E17" s="23"/>
    </row>
    <row r="18" spans="1:5">
      <c r="A18" s="24"/>
      <c r="B18" s="25"/>
      <c r="C18" s="2"/>
      <c r="D18" s="2"/>
      <c r="E18" s="23"/>
    </row>
    <row r="19" spans="1:5">
      <c r="A19" s="24"/>
      <c r="B19" s="25"/>
      <c r="C19" s="2"/>
      <c r="D19" s="2"/>
      <c r="E19" s="23"/>
    </row>
    <row r="20" spans="1:5" ht="37">
      <c r="A20" s="567" t="s">
        <v>865</v>
      </c>
      <c r="B20" s="567"/>
      <c r="C20" s="567"/>
      <c r="D20" s="567"/>
      <c r="E20" s="567"/>
    </row>
    <row r="21" spans="1:5">
      <c r="A21" s="24"/>
      <c r="B21" s="25"/>
      <c r="C21" s="2"/>
      <c r="D21" s="2"/>
      <c r="E21" s="23"/>
    </row>
    <row r="22" spans="1:5">
      <c r="A22" s="26"/>
      <c r="B22" s="26"/>
      <c r="C22" s="2"/>
      <c r="D22" s="2"/>
      <c r="E22" s="2"/>
    </row>
    <row r="23" spans="1:5">
      <c r="A23" s="571"/>
      <c r="B23" s="571"/>
      <c r="C23" s="571"/>
      <c r="D23" s="571"/>
      <c r="E23" s="571"/>
    </row>
    <row r="24" spans="1:5">
      <c r="A24" s="5" t="s">
        <v>32</v>
      </c>
      <c r="B24" s="5"/>
      <c r="C24" s="5"/>
      <c r="D24" s="571"/>
      <c r="E24" s="571"/>
    </row>
    <row r="25" spans="1:5">
      <c r="A25" s="5"/>
      <c r="B25" s="5"/>
      <c r="C25" s="5"/>
      <c r="D25" s="4"/>
      <c r="E25" s="4"/>
    </row>
    <row r="26" spans="1:5" ht="19">
      <c r="A26" s="601" t="s">
        <v>488</v>
      </c>
      <c r="B26" s="601"/>
      <c r="C26" s="601"/>
      <c r="D26" s="601"/>
      <c r="E26" s="601"/>
    </row>
    <row r="27" spans="1:5" ht="19">
      <c r="A27" s="599" t="s">
        <v>487</v>
      </c>
      <c r="B27" s="599"/>
      <c r="C27" s="599"/>
      <c r="D27" s="599"/>
      <c r="E27" s="599"/>
    </row>
    <row r="28" spans="1:5" ht="19">
      <c r="A28" s="600" t="s">
        <v>866</v>
      </c>
      <c r="B28" s="600"/>
      <c r="C28" s="600"/>
      <c r="D28" s="600"/>
      <c r="E28" s="600"/>
    </row>
    <row r="29" spans="1:5">
      <c r="A29" s="13"/>
      <c r="B29" s="14" t="s">
        <v>33</v>
      </c>
      <c r="C29" s="14"/>
      <c r="D29" s="15"/>
      <c r="E29" s="16">
        <f>rekapitulacija!F53</f>
        <v>0</v>
      </c>
    </row>
    <row r="30" spans="1:5">
      <c r="A30" s="13"/>
      <c r="B30" s="14" t="s">
        <v>37</v>
      </c>
      <c r="C30" s="14"/>
      <c r="D30" s="15"/>
      <c r="E30" s="16">
        <f>rekapitulacija!F54</f>
        <v>0</v>
      </c>
    </row>
    <row r="31" spans="1:5">
      <c r="A31" s="2"/>
      <c r="B31" s="6"/>
      <c r="C31" s="6"/>
      <c r="D31" s="8"/>
      <c r="E31" s="2"/>
    </row>
    <row r="32" spans="1:5" ht="19">
      <c r="A32" s="28"/>
      <c r="B32" s="29" t="s">
        <v>34</v>
      </c>
      <c r="C32" s="29"/>
      <c r="D32" s="29"/>
      <c r="E32" s="30">
        <f>rekapitulacija!F57</f>
        <v>0</v>
      </c>
    </row>
    <row r="33" spans="1:5">
      <c r="A33" s="2"/>
      <c r="B33" s="2"/>
      <c r="C33" s="2"/>
      <c r="D33" s="9"/>
      <c r="E33" s="9"/>
    </row>
    <row r="34" spans="1:5">
      <c r="A34" s="2"/>
      <c r="B34" s="2"/>
      <c r="C34" s="2"/>
      <c r="D34" s="9"/>
      <c r="E34" s="9"/>
    </row>
    <row r="35" spans="1:5">
      <c r="A35" s="10"/>
      <c r="B35" s="11"/>
      <c r="C35" s="11"/>
      <c r="D35" s="9"/>
      <c r="E35" s="9"/>
    </row>
    <row r="36" spans="1:5">
      <c r="A36" s="12"/>
      <c r="B36" s="11"/>
      <c r="C36" s="11"/>
      <c r="D36" s="9"/>
      <c r="E36" s="9"/>
    </row>
    <row r="37" spans="1:5">
      <c r="A37" s="12"/>
      <c r="B37" s="11"/>
      <c r="C37" s="11"/>
      <c r="D37" s="9"/>
      <c r="E37" s="9"/>
    </row>
    <row r="38" spans="1:5">
      <c r="A38" s="2"/>
      <c r="B38" s="2"/>
      <c r="C38" s="2"/>
      <c r="D38" s="9"/>
      <c r="E38" s="9"/>
    </row>
    <row r="39" spans="1:5">
      <c r="A39" s="2"/>
      <c r="B39" s="2"/>
      <c r="C39" s="2"/>
      <c r="D39" s="9"/>
      <c r="E39" s="9"/>
    </row>
    <row r="40" spans="1:5">
      <c r="A40" s="2"/>
      <c r="B40" s="2"/>
      <c r="C40" s="2"/>
      <c r="D40" s="9"/>
      <c r="E40" s="9"/>
    </row>
    <row r="41" spans="1:5">
      <c r="A41" s="5" t="s">
        <v>35</v>
      </c>
      <c r="B41" s="5"/>
      <c r="C41" s="568" t="s">
        <v>145</v>
      </c>
      <c r="D41" s="568"/>
      <c r="E41" s="9"/>
    </row>
    <row r="42" spans="1:5">
      <c r="A42" s="5" t="s">
        <v>146</v>
      </c>
      <c r="B42" s="5"/>
      <c r="C42" s="570" t="s">
        <v>147</v>
      </c>
      <c r="D42" s="570"/>
      <c r="E42" s="9"/>
    </row>
  </sheetData>
  <mergeCells count="16">
    <mergeCell ref="C41:D41"/>
    <mergeCell ref="D11:E11"/>
    <mergeCell ref="C42:D42"/>
    <mergeCell ref="D12:E12"/>
    <mergeCell ref="A23:C23"/>
    <mergeCell ref="D23:E23"/>
    <mergeCell ref="D24:E24"/>
    <mergeCell ref="D13:E13"/>
    <mergeCell ref="A27:E27"/>
    <mergeCell ref="A28:E28"/>
    <mergeCell ref="D7:E7"/>
    <mergeCell ref="D8:E8"/>
    <mergeCell ref="D9:E9"/>
    <mergeCell ref="D10:E10"/>
    <mergeCell ref="A26:E26"/>
    <mergeCell ref="A20:E20"/>
  </mergeCells>
  <phoneticPr fontId="3" type="noConversion"/>
  <hyperlinks>
    <hyperlink ref="A9" r:id="rId1" display="miha.piletic@montim.si" xr:uid="{00000000-0004-0000-0000-000000000000}"/>
  </hyperlinks>
  <pageMargins left="0.7" right="0.7" top="0.75" bottom="0.75" header="0.3" footer="0.3"/>
  <pageSetup paperSize="9" orientation="portrait" r:id="rId2"/>
  <headerFooter>
    <oddFooter>&amp;C&amp;"Calibri,Regular"&amp;K000000&amp;P/&amp;N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314AF-1ABE-D84E-AD1E-77E58546940E}">
  <dimension ref="A2:F446"/>
  <sheetViews>
    <sheetView topLeftCell="B60" zoomScale="143" zoomScaleNormal="143" zoomScalePageLayoutView="90" workbookViewId="0">
      <selection activeCell="G17" sqref="G17"/>
    </sheetView>
  </sheetViews>
  <sheetFormatPr baseColWidth="10" defaultColWidth="11" defaultRowHeight="13" customHeight="1"/>
  <cols>
    <col min="1" max="1" width="7.83203125" style="134" bestFit="1" customWidth="1"/>
    <col min="2" max="2" width="43" style="136" bestFit="1" customWidth="1"/>
    <col min="3" max="3" width="3.33203125" style="131" bestFit="1" customWidth="1"/>
    <col min="4" max="4" width="7.6640625" style="132" customWidth="1"/>
    <col min="5" max="5" width="6.6640625" style="131" bestFit="1" customWidth="1"/>
    <col min="6" max="6" width="13" style="131" bestFit="1" customWidth="1"/>
    <col min="7" max="16384" width="11" style="134"/>
  </cols>
  <sheetData>
    <row r="2" spans="1:6" ht="20">
      <c r="A2" s="462"/>
      <c r="B2" s="463" t="s">
        <v>787</v>
      </c>
      <c r="C2" s="464"/>
      <c r="D2" s="465"/>
      <c r="E2" s="464"/>
      <c r="F2" s="464"/>
    </row>
    <row r="3" spans="1:6" ht="13" customHeight="1">
      <c r="A3" s="396"/>
      <c r="B3" s="466"/>
      <c r="C3" s="467"/>
      <c r="D3" s="468"/>
      <c r="E3" s="467"/>
      <c r="F3" s="467"/>
    </row>
    <row r="4" spans="1:6" ht="13" customHeight="1">
      <c r="A4" s="469"/>
      <c r="B4" s="469"/>
      <c r="C4" s="469"/>
      <c r="D4" s="469"/>
      <c r="E4" s="469"/>
      <c r="F4" s="469"/>
    </row>
    <row r="5" spans="1:6" ht="13" customHeight="1">
      <c r="A5" s="470"/>
      <c r="B5" s="471"/>
      <c r="C5" s="472"/>
      <c r="D5" s="473"/>
      <c r="E5" s="474"/>
      <c r="F5" s="474"/>
    </row>
    <row r="6" spans="1:6" ht="13" customHeight="1">
      <c r="A6" s="475" t="s">
        <v>0</v>
      </c>
      <c r="B6" s="471" t="s">
        <v>789</v>
      </c>
      <c r="C6" s="467"/>
      <c r="D6" s="468"/>
      <c r="E6" s="476"/>
      <c r="F6" s="476"/>
    </row>
    <row r="7" spans="1:6" ht="13" customHeight="1" thickBot="1">
      <c r="A7" s="477" t="s">
        <v>16</v>
      </c>
      <c r="B7" s="478" t="s">
        <v>4</v>
      </c>
      <c r="C7" s="479" t="s">
        <v>5</v>
      </c>
      <c r="D7" s="480" t="s">
        <v>6</v>
      </c>
      <c r="E7" s="481" t="s">
        <v>7</v>
      </c>
      <c r="F7" s="481" t="s">
        <v>8</v>
      </c>
    </row>
    <row r="8" spans="1:6" ht="13" customHeight="1" thickTop="1">
      <c r="A8" s="482"/>
      <c r="B8" s="483"/>
      <c r="C8" s="484"/>
      <c r="D8" s="485"/>
      <c r="E8" s="486"/>
      <c r="F8" s="486"/>
    </row>
    <row r="9" spans="1:6" ht="13" customHeight="1">
      <c r="A9" s="495" t="s">
        <v>0</v>
      </c>
      <c r="B9" s="483" t="s">
        <v>791</v>
      </c>
      <c r="C9" s="497" t="s">
        <v>9</v>
      </c>
      <c r="D9" s="498">
        <f>D31</f>
        <v>58.75</v>
      </c>
      <c r="E9" s="499">
        <v>0</v>
      </c>
      <c r="F9" s="499">
        <f>D9*E9</f>
        <v>0</v>
      </c>
    </row>
    <row r="10" spans="1:6" ht="13" customHeight="1">
      <c r="A10" s="500" t="s">
        <v>44</v>
      </c>
      <c r="B10" s="483" t="s">
        <v>792</v>
      </c>
      <c r="C10" s="497"/>
      <c r="D10" s="498"/>
      <c r="E10" s="499"/>
      <c r="F10" s="499"/>
    </row>
    <row r="11" spans="1:6" ht="13" customHeight="1">
      <c r="A11" s="500"/>
      <c r="B11" s="483" t="s">
        <v>793</v>
      </c>
      <c r="C11" s="497"/>
      <c r="D11" s="498"/>
      <c r="E11" s="499"/>
      <c r="F11" s="499"/>
    </row>
    <row r="12" spans="1:6" ht="13" customHeight="1">
      <c r="A12" s="500" t="s">
        <v>44</v>
      </c>
      <c r="B12" s="483" t="s">
        <v>790</v>
      </c>
      <c r="C12" s="497"/>
      <c r="D12" s="498"/>
      <c r="E12" s="499"/>
      <c r="F12" s="499"/>
    </row>
    <row r="13" spans="1:6" ht="13" customHeight="1">
      <c r="A13" s="518" t="s">
        <v>19</v>
      </c>
      <c r="B13" s="501" t="s">
        <v>63</v>
      </c>
      <c r="C13" s="488"/>
      <c r="D13" s="489"/>
      <c r="E13" s="490"/>
      <c r="F13" s="490"/>
    </row>
    <row r="14" spans="1:6" ht="13" customHeight="1">
      <c r="A14" s="482"/>
      <c r="B14" s="483"/>
      <c r="C14" s="488"/>
      <c r="D14" s="489"/>
      <c r="E14" s="490"/>
      <c r="F14" s="490"/>
    </row>
    <row r="15" spans="1:6" ht="13" customHeight="1">
      <c r="A15" s="495" t="s">
        <v>1</v>
      </c>
      <c r="B15" s="483" t="s">
        <v>794</v>
      </c>
      <c r="C15" s="497" t="s">
        <v>17</v>
      </c>
      <c r="D15" s="517">
        <v>2</v>
      </c>
      <c r="E15" s="499">
        <v>0</v>
      </c>
      <c r="F15" s="499">
        <f>D15*E15</f>
        <v>0</v>
      </c>
    </row>
    <row r="16" spans="1:6" ht="13" customHeight="1">
      <c r="A16" s="500" t="s">
        <v>44</v>
      </c>
      <c r="B16" s="483" t="s">
        <v>795</v>
      </c>
      <c r="C16" s="497"/>
      <c r="D16" s="498"/>
      <c r="E16" s="499"/>
      <c r="F16" s="499"/>
    </row>
    <row r="17" spans="1:6" ht="13" customHeight="1">
      <c r="A17" s="518" t="s">
        <v>19</v>
      </c>
      <c r="B17" s="501" t="s">
        <v>63</v>
      </c>
      <c r="C17" s="488"/>
      <c r="D17" s="489"/>
      <c r="E17" s="490"/>
      <c r="F17" s="490"/>
    </row>
    <row r="18" spans="1:6" ht="13" customHeight="1">
      <c r="A18" s="482"/>
      <c r="B18" s="483"/>
      <c r="C18" s="488"/>
      <c r="D18" s="489"/>
      <c r="E18" s="490"/>
      <c r="F18" s="490"/>
    </row>
    <row r="19" spans="1:6" ht="13" customHeight="1">
      <c r="A19" s="234" t="s">
        <v>2</v>
      </c>
      <c r="B19" s="235" t="s">
        <v>255</v>
      </c>
      <c r="C19" s="177" t="s">
        <v>39</v>
      </c>
      <c r="D19" s="231">
        <f>D9*0.11</f>
        <v>6.4625000000000004</v>
      </c>
      <c r="E19" s="179">
        <v>0</v>
      </c>
      <c r="F19" s="179">
        <f>D19*E19</f>
        <v>0</v>
      </c>
    </row>
    <row r="20" spans="1:6" ht="13" customHeight="1">
      <c r="A20" s="199" t="s">
        <v>44</v>
      </c>
      <c r="B20" s="235" t="s">
        <v>256</v>
      </c>
      <c r="C20" s="177"/>
      <c r="D20" s="231"/>
      <c r="E20" s="179"/>
      <c r="F20" s="179"/>
    </row>
    <row r="21" spans="1:6" s="139" customFormat="1" ht="13" customHeight="1">
      <c r="A21" s="199"/>
      <c r="B21" s="235" t="s">
        <v>257</v>
      </c>
      <c r="C21" s="177"/>
      <c r="D21" s="231"/>
      <c r="E21" s="179"/>
      <c r="F21" s="179"/>
    </row>
    <row r="22" spans="1:6" s="139" customFormat="1" ht="13" customHeight="1">
      <c r="A22" s="199" t="s">
        <v>19</v>
      </c>
      <c r="B22" s="235" t="s">
        <v>258</v>
      </c>
      <c r="C22" s="177"/>
      <c r="D22" s="231"/>
      <c r="E22" s="179"/>
      <c r="F22" s="179"/>
    </row>
    <row r="23" spans="1:6" s="139" customFormat="1" ht="13" customHeight="1">
      <c r="A23" s="482"/>
      <c r="B23" s="483"/>
      <c r="C23" s="488"/>
      <c r="D23" s="489"/>
      <c r="E23" s="490"/>
      <c r="F23" s="490"/>
    </row>
    <row r="24" spans="1:6" s="139" customFormat="1" ht="13" customHeight="1" thickBot="1">
      <c r="A24" s="578"/>
      <c r="B24" s="579" t="s">
        <v>259</v>
      </c>
      <c r="C24" s="580"/>
      <c r="D24" s="581"/>
      <c r="E24" s="582"/>
      <c r="F24" s="582">
        <f>SUM(F8:F23)</f>
        <v>0</v>
      </c>
    </row>
    <row r="25" spans="1:6" s="139" customFormat="1" ht="13" customHeight="1" thickTop="1">
      <c r="A25" s="494"/>
      <c r="B25" s="483"/>
      <c r="C25" s="488"/>
      <c r="D25" s="488"/>
      <c r="E25" s="486"/>
      <c r="F25" s="490"/>
    </row>
    <row r="26" spans="1:6" s="139" customFormat="1" ht="13" customHeight="1">
      <c r="A26" s="494"/>
      <c r="B26" s="483"/>
      <c r="C26" s="488"/>
      <c r="D26" s="488"/>
      <c r="E26" s="486"/>
      <c r="F26" s="490"/>
    </row>
    <row r="27" spans="1:6" ht="13" customHeight="1">
      <c r="A27" s="470"/>
      <c r="B27" s="471"/>
      <c r="C27" s="472"/>
      <c r="D27" s="473"/>
      <c r="E27" s="474"/>
      <c r="F27" s="474"/>
    </row>
    <row r="28" spans="1:6" ht="13" customHeight="1">
      <c r="A28" s="475" t="s">
        <v>1</v>
      </c>
      <c r="B28" s="471" t="s">
        <v>260</v>
      </c>
      <c r="C28" s="467"/>
      <c r="D28" s="468"/>
      <c r="E28" s="476"/>
      <c r="F28" s="476"/>
    </row>
    <row r="29" spans="1:6" ht="13" customHeight="1" thickBot="1">
      <c r="A29" s="477" t="s">
        <v>16</v>
      </c>
      <c r="B29" s="478" t="s">
        <v>4</v>
      </c>
      <c r="C29" s="479" t="s">
        <v>5</v>
      </c>
      <c r="D29" s="480" t="s">
        <v>6</v>
      </c>
      <c r="E29" s="481" t="s">
        <v>7</v>
      </c>
      <c r="F29" s="481" t="s">
        <v>8</v>
      </c>
    </row>
    <row r="30" spans="1:6" ht="13" customHeight="1" thickTop="1">
      <c r="A30" s="583"/>
      <c r="B30" s="584"/>
      <c r="C30" s="585"/>
      <c r="D30" s="586"/>
      <c r="E30" s="587"/>
      <c r="F30" s="587"/>
    </row>
    <row r="31" spans="1:6" s="139" customFormat="1" ht="13" customHeight="1">
      <c r="A31" s="495" t="s">
        <v>0</v>
      </c>
      <c r="B31" s="496" t="s">
        <v>796</v>
      </c>
      <c r="C31" s="497" t="s">
        <v>9</v>
      </c>
      <c r="D31" s="498">
        <f>58.75</f>
        <v>58.75</v>
      </c>
      <c r="E31" s="499">
        <v>0</v>
      </c>
      <c r="F31" s="499">
        <f>D31*E31</f>
        <v>0</v>
      </c>
    </row>
    <row r="32" spans="1:6" s="139" customFormat="1" ht="13" customHeight="1">
      <c r="A32" s="495"/>
      <c r="B32" s="496" t="s">
        <v>797</v>
      </c>
      <c r="C32" s="497"/>
      <c r="D32" s="498"/>
      <c r="E32" s="499"/>
      <c r="F32" s="499"/>
    </row>
    <row r="33" spans="1:6" ht="13" customHeight="1">
      <c r="A33" s="500" t="s">
        <v>19</v>
      </c>
      <c r="B33" s="506" t="s">
        <v>43</v>
      </c>
      <c r="C33" s="502"/>
      <c r="D33" s="503"/>
      <c r="E33" s="504"/>
      <c r="F33" s="505"/>
    </row>
    <row r="34" spans="1:6" ht="13" customHeight="1">
      <c r="A34" s="500"/>
      <c r="B34" s="506"/>
      <c r="C34" s="502"/>
      <c r="D34" s="503"/>
      <c r="E34" s="504"/>
      <c r="F34" s="505"/>
    </row>
    <row r="35" spans="1:6" ht="13" customHeight="1">
      <c r="A35" s="134" t="s">
        <v>1</v>
      </c>
      <c r="B35" s="119" t="s">
        <v>798</v>
      </c>
      <c r="C35" s="322" t="s">
        <v>11</v>
      </c>
      <c r="D35" s="588">
        <v>2</v>
      </c>
      <c r="E35" s="354">
        <v>0</v>
      </c>
      <c r="F35" s="354">
        <f>D35*E35</f>
        <v>0</v>
      </c>
    </row>
    <row r="36" spans="1:6">
      <c r="B36" s="119" t="s">
        <v>799</v>
      </c>
      <c r="E36" s="133"/>
      <c r="F36" s="133"/>
    </row>
    <row r="37" spans="1:6">
      <c r="A37" s="137" t="s">
        <v>44</v>
      </c>
      <c r="B37" s="119" t="s">
        <v>800</v>
      </c>
      <c r="E37" s="133"/>
      <c r="F37" s="133"/>
    </row>
    <row r="38" spans="1:6">
      <c r="A38" s="137"/>
      <c r="B38" s="119" t="s">
        <v>801</v>
      </c>
      <c r="E38" s="133"/>
      <c r="F38" s="133"/>
    </row>
    <row r="39" spans="1:6" ht="13" customHeight="1">
      <c r="A39" s="137"/>
      <c r="B39" s="119" t="s">
        <v>802</v>
      </c>
      <c r="E39" s="133"/>
      <c r="F39" s="133"/>
    </row>
    <row r="40" spans="1:6" ht="13" customHeight="1">
      <c r="A40" s="137"/>
      <c r="B40" s="119" t="s">
        <v>803</v>
      </c>
      <c r="E40" s="133"/>
      <c r="F40" s="133"/>
    </row>
    <row r="41" spans="1:6" ht="13" customHeight="1">
      <c r="A41" s="137" t="s">
        <v>19</v>
      </c>
      <c r="B41" s="119" t="s">
        <v>804</v>
      </c>
      <c r="E41" s="133"/>
      <c r="F41" s="133"/>
    </row>
    <row r="42" spans="1:6" ht="13" customHeight="1">
      <c r="A42" s="137"/>
      <c r="B42" s="119" t="s">
        <v>805</v>
      </c>
      <c r="E42" s="133"/>
      <c r="F42" s="133"/>
    </row>
    <row r="43" spans="1:6" ht="13" customHeight="1">
      <c r="A43" s="137" t="s">
        <v>19</v>
      </c>
      <c r="B43" s="119" t="s">
        <v>43</v>
      </c>
      <c r="E43" s="133"/>
      <c r="F43" s="133"/>
    </row>
    <row r="44" spans="1:6" s="278" customFormat="1" ht="12" customHeight="1">
      <c r="A44" s="343"/>
      <c r="B44" s="589"/>
      <c r="C44" s="590"/>
      <c r="D44" s="591"/>
      <c r="E44" s="592"/>
      <c r="F44" s="593"/>
    </row>
    <row r="45" spans="1:6" s="278" customFormat="1" ht="12" customHeight="1">
      <c r="A45" s="129" t="s">
        <v>2</v>
      </c>
      <c r="B45" s="288" t="s">
        <v>806</v>
      </c>
      <c r="C45" s="131" t="s">
        <v>9</v>
      </c>
      <c r="D45" s="132">
        <f>D51</f>
        <v>83.265000000000001</v>
      </c>
      <c r="E45" s="133">
        <v>0</v>
      </c>
      <c r="F45" s="133">
        <f>D45*E45</f>
        <v>0</v>
      </c>
    </row>
    <row r="46" spans="1:6" s="278" customFormat="1" ht="12" customHeight="1">
      <c r="A46" s="137" t="s">
        <v>19</v>
      </c>
      <c r="B46" s="123" t="s">
        <v>807</v>
      </c>
      <c r="C46" s="282"/>
      <c r="D46" s="287"/>
      <c r="E46" s="133"/>
      <c r="F46" s="284"/>
    </row>
    <row r="47" spans="1:6" s="278" customFormat="1" ht="12" customHeight="1">
      <c r="A47" s="137" t="s">
        <v>44</v>
      </c>
      <c r="B47" s="123" t="s">
        <v>808</v>
      </c>
      <c r="C47" s="282"/>
      <c r="D47" s="287"/>
      <c r="E47" s="133"/>
      <c r="F47" s="284"/>
    </row>
    <row r="48" spans="1:6" s="278" customFormat="1" ht="12" customHeight="1">
      <c r="A48" s="137" t="s">
        <v>44</v>
      </c>
      <c r="B48" s="136" t="s">
        <v>809</v>
      </c>
      <c r="C48" s="282"/>
      <c r="D48" s="287"/>
      <c r="E48" s="133"/>
      <c r="F48" s="284"/>
    </row>
    <row r="49" spans="1:6" s="278" customFormat="1" ht="12" customHeight="1">
      <c r="A49" s="137" t="s">
        <v>19</v>
      </c>
      <c r="B49" s="288" t="s">
        <v>43</v>
      </c>
      <c r="C49" s="131"/>
      <c r="D49" s="40"/>
      <c r="E49" s="41"/>
      <c r="F49" s="133"/>
    </row>
    <row r="50" spans="1:6" s="278" customFormat="1" ht="12" customHeight="1">
      <c r="A50" s="137"/>
      <c r="B50" s="136"/>
      <c r="C50" s="282"/>
      <c r="D50" s="287"/>
      <c r="E50" s="133"/>
      <c r="F50" s="284"/>
    </row>
    <row r="51" spans="1:6" s="278" customFormat="1" ht="12" customHeight="1">
      <c r="A51" s="129" t="s">
        <v>3</v>
      </c>
      <c r="B51" s="136" t="s">
        <v>810</v>
      </c>
      <c r="C51" s="131" t="s">
        <v>9</v>
      </c>
      <c r="D51" s="132">
        <f>D64+(D126)*0.15</f>
        <v>83.265000000000001</v>
      </c>
      <c r="E51" s="133">
        <v>0</v>
      </c>
      <c r="F51" s="133">
        <f>D51*E51</f>
        <v>0</v>
      </c>
    </row>
    <row r="52" spans="1:6" s="278" customFormat="1" ht="12" customHeight="1">
      <c r="A52" s="137" t="s">
        <v>19</v>
      </c>
      <c r="B52" s="123" t="s">
        <v>811</v>
      </c>
      <c r="C52" s="282"/>
      <c r="D52" s="287"/>
      <c r="E52" s="133"/>
      <c r="F52" s="284"/>
    </row>
    <row r="53" spans="1:6" s="278" customFormat="1" ht="12" customHeight="1">
      <c r="A53" s="137" t="s">
        <v>44</v>
      </c>
      <c r="B53" s="123" t="s">
        <v>812</v>
      </c>
      <c r="C53" s="282"/>
      <c r="D53" s="287"/>
      <c r="E53" s="133"/>
      <c r="F53" s="284"/>
    </row>
    <row r="54" spans="1:6" s="278" customFormat="1" ht="12" customHeight="1">
      <c r="A54" s="137" t="s">
        <v>44</v>
      </c>
      <c r="B54" s="123" t="s">
        <v>813</v>
      </c>
      <c r="C54" s="282"/>
      <c r="D54" s="287"/>
      <c r="E54" s="133"/>
      <c r="F54" s="284"/>
    </row>
    <row r="55" spans="1:6" s="278" customFormat="1" ht="12" customHeight="1">
      <c r="A55" s="137" t="s">
        <v>44</v>
      </c>
      <c r="B55" s="123" t="s">
        <v>814</v>
      </c>
      <c r="C55" s="282"/>
      <c r="D55" s="287"/>
      <c r="E55" s="133"/>
      <c r="F55" s="284"/>
    </row>
    <row r="56" spans="1:6" s="278" customFormat="1" ht="12" customHeight="1">
      <c r="A56" s="137" t="s">
        <v>44</v>
      </c>
      <c r="B56" s="123" t="s">
        <v>815</v>
      </c>
      <c r="C56" s="282"/>
      <c r="D56" s="287"/>
      <c r="E56" s="133"/>
      <c r="F56" s="284"/>
    </row>
    <row r="57" spans="1:6" s="278" customFormat="1" ht="12" customHeight="1">
      <c r="A57" s="137" t="s">
        <v>44</v>
      </c>
      <c r="B57" s="123" t="s">
        <v>816</v>
      </c>
      <c r="C57" s="282"/>
      <c r="D57" s="287"/>
      <c r="E57" s="133"/>
      <c r="F57" s="284"/>
    </row>
    <row r="58" spans="1:6" s="278" customFormat="1" ht="12" customHeight="1">
      <c r="A58" s="137" t="s">
        <v>44</v>
      </c>
      <c r="B58" s="123" t="s">
        <v>817</v>
      </c>
      <c r="C58" s="282"/>
      <c r="D58" s="287"/>
      <c r="E58" s="133"/>
      <c r="F58" s="284"/>
    </row>
    <row r="59" spans="1:6" s="278" customFormat="1" ht="12" customHeight="1">
      <c r="A59" s="137" t="s">
        <v>44</v>
      </c>
      <c r="B59" s="123" t="s">
        <v>818</v>
      </c>
      <c r="C59" s="282"/>
      <c r="D59" s="287"/>
      <c r="E59" s="133"/>
      <c r="F59" s="284"/>
    </row>
    <row r="60" spans="1:6" s="278" customFormat="1" ht="12" customHeight="1">
      <c r="A60" s="137" t="s">
        <v>44</v>
      </c>
      <c r="B60" s="136" t="s">
        <v>864</v>
      </c>
      <c r="C60" s="282"/>
      <c r="D60" s="287"/>
      <c r="E60" s="133"/>
      <c r="F60" s="284"/>
    </row>
    <row r="61" spans="1:6" s="278" customFormat="1" ht="12" customHeight="1">
      <c r="A61" s="137" t="s">
        <v>44</v>
      </c>
      <c r="B61" s="136" t="s">
        <v>819</v>
      </c>
      <c r="C61" s="282"/>
      <c r="D61" s="287"/>
      <c r="E61" s="133"/>
      <c r="F61" s="284"/>
    </row>
    <row r="62" spans="1:6" s="278" customFormat="1" ht="12" customHeight="1">
      <c r="A62" s="137" t="s">
        <v>19</v>
      </c>
      <c r="B62" s="288" t="s">
        <v>43</v>
      </c>
      <c r="C62" s="131"/>
      <c r="D62" s="40"/>
      <c r="E62" s="41"/>
      <c r="F62" s="133"/>
    </row>
    <row r="63" spans="1:6" s="278" customFormat="1" ht="12" customHeight="1">
      <c r="A63" s="137"/>
      <c r="B63" s="288"/>
      <c r="C63" s="282"/>
      <c r="D63" s="287"/>
      <c r="E63" s="133"/>
      <c r="F63" s="284"/>
    </row>
    <row r="64" spans="1:6" s="278" customFormat="1" ht="12" customHeight="1">
      <c r="A64" s="129" t="s">
        <v>53</v>
      </c>
      <c r="B64" s="288" t="s">
        <v>820</v>
      </c>
      <c r="C64" s="131" t="s">
        <v>9</v>
      </c>
      <c r="D64" s="132">
        <f>D31*1.02</f>
        <v>59.925000000000004</v>
      </c>
      <c r="E64" s="133">
        <v>0</v>
      </c>
      <c r="F64" s="133">
        <f>D64*E64</f>
        <v>0</v>
      </c>
    </row>
    <row r="65" spans="1:6" s="278" customFormat="1" ht="12" customHeight="1">
      <c r="A65" s="118" t="s">
        <v>19</v>
      </c>
      <c r="B65" s="136" t="s">
        <v>824</v>
      </c>
      <c r="C65" s="131"/>
      <c r="D65" s="132"/>
      <c r="E65" s="133"/>
      <c r="F65" s="133"/>
    </row>
    <row r="66" spans="1:6" s="278" customFormat="1" ht="12" customHeight="1">
      <c r="A66" s="118" t="s">
        <v>44</v>
      </c>
      <c r="B66" s="119" t="s">
        <v>821</v>
      </c>
      <c r="C66" s="131"/>
      <c r="D66" s="132"/>
      <c r="E66" s="133"/>
      <c r="F66" s="133"/>
    </row>
    <row r="67" spans="1:6" s="278" customFormat="1" ht="12" customHeight="1">
      <c r="A67" s="118" t="s">
        <v>44</v>
      </c>
      <c r="B67" s="123" t="s">
        <v>822</v>
      </c>
      <c r="C67" s="131"/>
      <c r="D67" s="132"/>
      <c r="E67" s="133"/>
      <c r="F67" s="133"/>
    </row>
    <row r="68" spans="1:6" s="278" customFormat="1" ht="12" customHeight="1">
      <c r="A68" s="137" t="s">
        <v>44</v>
      </c>
      <c r="B68" s="136" t="s">
        <v>507</v>
      </c>
      <c r="C68" s="131"/>
      <c r="D68" s="40"/>
      <c r="E68" s="41"/>
      <c r="F68" s="133"/>
    </row>
    <row r="69" spans="1:6" s="278" customFormat="1" ht="12" customHeight="1">
      <c r="A69" s="137" t="s">
        <v>44</v>
      </c>
      <c r="B69" s="288" t="s">
        <v>825</v>
      </c>
      <c r="C69" s="131"/>
      <c r="D69" s="40"/>
      <c r="E69" s="41"/>
      <c r="F69" s="133"/>
    </row>
    <row r="70" spans="1:6" s="278" customFormat="1" ht="12" customHeight="1">
      <c r="A70" s="137" t="s">
        <v>44</v>
      </c>
      <c r="B70" s="288" t="s">
        <v>823</v>
      </c>
      <c r="C70" s="131"/>
      <c r="D70" s="40"/>
      <c r="E70" s="41"/>
      <c r="F70" s="133"/>
    </row>
    <row r="71" spans="1:6" s="278" customFormat="1" ht="12" customHeight="1">
      <c r="A71" s="137" t="s">
        <v>19</v>
      </c>
      <c r="B71" s="288" t="s">
        <v>43</v>
      </c>
      <c r="C71" s="131"/>
      <c r="D71" s="40"/>
      <c r="E71" s="41"/>
      <c r="F71" s="133"/>
    </row>
    <row r="72" spans="1:6" ht="13" customHeight="1">
      <c r="A72" s="118"/>
      <c r="B72" s="119"/>
      <c r="C72" s="64"/>
      <c r="D72" s="40"/>
      <c r="E72" s="41"/>
      <c r="F72" s="133"/>
    </row>
    <row r="73" spans="1:6" ht="13" customHeight="1">
      <c r="A73" s="129" t="s">
        <v>56</v>
      </c>
      <c r="B73" s="138" t="s">
        <v>826</v>
      </c>
      <c r="E73" s="41"/>
      <c r="F73" s="133"/>
    </row>
    <row r="74" spans="1:6" ht="13" customHeight="1">
      <c r="A74" s="118" t="s">
        <v>19</v>
      </c>
      <c r="B74" s="136" t="s">
        <v>827</v>
      </c>
      <c r="C74" s="131" t="s">
        <v>9</v>
      </c>
      <c r="D74" s="132">
        <f>D31+D126*0.05</f>
        <v>66.53</v>
      </c>
      <c r="E74" s="41">
        <v>0</v>
      </c>
      <c r="F74" s="133">
        <f>D74*E74</f>
        <v>0</v>
      </c>
    </row>
    <row r="75" spans="1:6" s="139" customFormat="1" ht="13" customHeight="1">
      <c r="A75" s="118" t="s">
        <v>44</v>
      </c>
      <c r="B75" s="136" t="s">
        <v>828</v>
      </c>
      <c r="C75" s="131"/>
      <c r="D75" s="40"/>
      <c r="E75" s="41"/>
      <c r="F75" s="133"/>
    </row>
    <row r="76" spans="1:6" s="139" customFormat="1" ht="13" customHeight="1">
      <c r="A76" s="118" t="s">
        <v>44</v>
      </c>
      <c r="B76" s="546" t="s">
        <v>829</v>
      </c>
      <c r="C76" s="131"/>
      <c r="D76" s="40"/>
      <c r="E76" s="41"/>
      <c r="F76" s="133"/>
    </row>
    <row r="77" spans="1:6" s="139" customFormat="1" ht="13" customHeight="1">
      <c r="A77" s="118" t="s">
        <v>44</v>
      </c>
      <c r="B77" s="546" t="s">
        <v>696</v>
      </c>
      <c r="C77" s="131"/>
      <c r="D77" s="40"/>
      <c r="E77" s="41"/>
      <c r="F77" s="133"/>
    </row>
    <row r="78" spans="1:6" s="139" customFormat="1" ht="13" customHeight="1">
      <c r="A78" s="118" t="s">
        <v>44</v>
      </c>
      <c r="B78" s="546" t="s">
        <v>830</v>
      </c>
      <c r="C78" s="131"/>
      <c r="D78" s="40"/>
      <c r="E78" s="41"/>
      <c r="F78" s="133"/>
    </row>
    <row r="79" spans="1:6" s="139" customFormat="1" ht="13" customHeight="1">
      <c r="A79" s="118" t="s">
        <v>44</v>
      </c>
      <c r="B79" s="546" t="s">
        <v>831</v>
      </c>
      <c r="C79" s="131"/>
      <c r="D79" s="40"/>
      <c r="E79" s="41"/>
      <c r="F79" s="133"/>
    </row>
    <row r="80" spans="1:6" s="139" customFormat="1" ht="13" customHeight="1">
      <c r="A80" s="118" t="s">
        <v>44</v>
      </c>
      <c r="B80" s="546" t="s">
        <v>832</v>
      </c>
      <c r="C80" s="131"/>
      <c r="D80" s="40"/>
      <c r="E80" s="41"/>
      <c r="F80" s="133"/>
    </row>
    <row r="81" spans="1:6" s="139" customFormat="1" ht="13" customHeight="1">
      <c r="A81" s="118" t="s">
        <v>44</v>
      </c>
      <c r="B81" s="546" t="s">
        <v>833</v>
      </c>
      <c r="C81" s="131"/>
      <c r="D81" s="40"/>
      <c r="E81" s="41"/>
      <c r="F81" s="133"/>
    </row>
    <row r="82" spans="1:6" s="139" customFormat="1" ht="13" customHeight="1">
      <c r="A82" s="118" t="s">
        <v>44</v>
      </c>
      <c r="B82" s="546" t="s">
        <v>834</v>
      </c>
      <c r="C82" s="131"/>
      <c r="D82" s="40"/>
      <c r="E82" s="41"/>
      <c r="F82" s="133"/>
    </row>
    <row r="83" spans="1:6" s="139" customFormat="1" ht="13" customHeight="1">
      <c r="A83" s="118" t="s">
        <v>19</v>
      </c>
      <c r="B83" s="119" t="s">
        <v>835</v>
      </c>
      <c r="C83" s="64"/>
      <c r="D83" s="40"/>
      <c r="E83" s="41"/>
      <c r="F83" s="133"/>
    </row>
    <row r="84" spans="1:6" s="139" customFormat="1" ht="13" customHeight="1">
      <c r="A84" s="118" t="s">
        <v>19</v>
      </c>
      <c r="B84" s="119" t="s">
        <v>836</v>
      </c>
      <c r="C84" s="64"/>
      <c r="D84" s="40"/>
      <c r="E84" s="41"/>
      <c r="F84" s="133"/>
    </row>
    <row r="85" spans="1:6" s="139" customFormat="1" ht="13" customHeight="1">
      <c r="A85" s="118" t="s">
        <v>19</v>
      </c>
      <c r="B85" s="138" t="s">
        <v>43</v>
      </c>
      <c r="C85" s="64"/>
      <c r="D85" s="40"/>
      <c r="E85" s="41"/>
      <c r="F85" s="133"/>
    </row>
    <row r="86" spans="1:6" s="139" customFormat="1" ht="13" customHeight="1">
      <c r="A86" s="118"/>
      <c r="B86" s="546"/>
      <c r="C86" s="131"/>
      <c r="D86" s="40"/>
      <c r="E86" s="41"/>
      <c r="F86" s="133"/>
    </row>
    <row r="87" spans="1:6" ht="13" customHeight="1">
      <c r="A87" s="129" t="s">
        <v>57</v>
      </c>
      <c r="B87" s="138" t="s">
        <v>837</v>
      </c>
      <c r="E87" s="41"/>
      <c r="F87" s="133"/>
    </row>
    <row r="88" spans="1:6" ht="13" customHeight="1">
      <c r="A88" s="118" t="s">
        <v>19</v>
      </c>
      <c r="B88" s="136" t="s">
        <v>838</v>
      </c>
      <c r="C88" s="131" t="s">
        <v>9</v>
      </c>
      <c r="D88" s="132">
        <f>D31+D126*0.15</f>
        <v>82.09</v>
      </c>
      <c r="E88" s="41">
        <v>0</v>
      </c>
      <c r="F88" s="133">
        <f>D88*E88</f>
        <v>0</v>
      </c>
    </row>
    <row r="89" spans="1:6" s="139" customFormat="1" ht="13" customHeight="1">
      <c r="A89" s="118" t="s">
        <v>44</v>
      </c>
      <c r="B89" s="136" t="s">
        <v>839</v>
      </c>
      <c r="C89" s="131"/>
      <c r="D89" s="40"/>
      <c r="E89" s="41"/>
      <c r="F89" s="133"/>
    </row>
    <row r="90" spans="1:6" s="139" customFormat="1" ht="13" customHeight="1">
      <c r="A90" s="118" t="s">
        <v>44</v>
      </c>
      <c r="B90" s="546" t="s">
        <v>840</v>
      </c>
      <c r="C90" s="131"/>
      <c r="D90" s="40"/>
      <c r="E90" s="41"/>
      <c r="F90" s="133"/>
    </row>
    <row r="91" spans="1:6" s="139" customFormat="1" ht="13" customHeight="1">
      <c r="A91" s="118" t="s">
        <v>44</v>
      </c>
      <c r="B91" s="546" t="s">
        <v>696</v>
      </c>
      <c r="C91" s="131"/>
      <c r="D91" s="40"/>
      <c r="E91" s="41"/>
      <c r="F91" s="133"/>
    </row>
    <row r="92" spans="1:6" s="139" customFormat="1" ht="13" customHeight="1">
      <c r="A92" s="118" t="s">
        <v>44</v>
      </c>
      <c r="B92" s="546" t="s">
        <v>411</v>
      </c>
      <c r="C92" s="131"/>
      <c r="D92" s="40"/>
      <c r="E92" s="41"/>
      <c r="F92" s="133"/>
    </row>
    <row r="93" spans="1:6" s="139" customFormat="1" ht="13" customHeight="1">
      <c r="A93" s="118" t="s">
        <v>44</v>
      </c>
      <c r="B93" s="546" t="s">
        <v>841</v>
      </c>
      <c r="C93" s="131"/>
      <c r="D93" s="40"/>
      <c r="E93" s="41"/>
      <c r="F93" s="133"/>
    </row>
    <row r="94" spans="1:6" s="139" customFormat="1" ht="13" customHeight="1">
      <c r="A94" s="118" t="s">
        <v>44</v>
      </c>
      <c r="B94" s="546" t="s">
        <v>842</v>
      </c>
      <c r="C94" s="131"/>
      <c r="D94" s="40"/>
      <c r="E94" s="41"/>
      <c r="F94" s="133"/>
    </row>
    <row r="95" spans="1:6" s="139" customFormat="1" ht="13" customHeight="1">
      <c r="A95" s="118" t="s">
        <v>44</v>
      </c>
      <c r="B95" s="546" t="s">
        <v>833</v>
      </c>
      <c r="C95" s="131"/>
      <c r="D95" s="40"/>
      <c r="E95" s="41"/>
      <c r="F95" s="133"/>
    </row>
    <row r="96" spans="1:6" s="139" customFormat="1" ht="13" customHeight="1">
      <c r="A96" s="118" t="s">
        <v>44</v>
      </c>
      <c r="B96" s="546" t="s">
        <v>700</v>
      </c>
      <c r="C96" s="131"/>
      <c r="D96" s="40"/>
      <c r="E96" s="41"/>
      <c r="F96" s="133"/>
    </row>
    <row r="97" spans="1:6" s="139" customFormat="1" ht="13" customHeight="1">
      <c r="A97" s="118" t="s">
        <v>19</v>
      </c>
      <c r="B97" s="119" t="s">
        <v>843</v>
      </c>
      <c r="C97" s="64"/>
      <c r="D97" s="40"/>
      <c r="E97" s="41"/>
      <c r="F97" s="133"/>
    </row>
    <row r="98" spans="1:6" s="139" customFormat="1" ht="13" customHeight="1">
      <c r="A98" s="118" t="s">
        <v>19</v>
      </c>
      <c r="B98" s="119" t="s">
        <v>846</v>
      </c>
      <c r="C98" s="64"/>
      <c r="D98" s="40"/>
      <c r="E98" s="41"/>
      <c r="F98" s="133"/>
    </row>
    <row r="99" spans="1:6" s="139" customFormat="1" ht="13" customHeight="1">
      <c r="A99" s="118" t="s">
        <v>19</v>
      </c>
      <c r="B99" s="119" t="s">
        <v>844</v>
      </c>
      <c r="C99" s="64"/>
      <c r="D99" s="40"/>
      <c r="E99" s="41"/>
      <c r="F99" s="133"/>
    </row>
    <row r="100" spans="1:6" s="139" customFormat="1" ht="13" customHeight="1">
      <c r="A100" s="118"/>
      <c r="B100" s="119" t="s">
        <v>845</v>
      </c>
      <c r="C100" s="64"/>
      <c r="D100" s="40"/>
      <c r="E100" s="41"/>
      <c r="F100" s="133"/>
    </row>
    <row r="101" spans="1:6" s="139" customFormat="1" ht="13" customHeight="1">
      <c r="A101" s="118" t="s">
        <v>19</v>
      </c>
      <c r="B101" s="138" t="s">
        <v>43</v>
      </c>
      <c r="C101" s="64"/>
      <c r="D101" s="40"/>
      <c r="E101" s="41"/>
      <c r="F101" s="133"/>
    </row>
    <row r="102" spans="1:6" s="139" customFormat="1" ht="13" customHeight="1">
      <c r="A102" s="500"/>
      <c r="B102" s="501"/>
      <c r="C102" s="502"/>
      <c r="D102" s="503"/>
      <c r="E102" s="504"/>
      <c r="F102" s="505"/>
    </row>
    <row r="103" spans="1:6" s="139" customFormat="1" ht="13" customHeight="1">
      <c r="A103" s="129" t="s">
        <v>58</v>
      </c>
      <c r="B103" s="511" t="s">
        <v>847</v>
      </c>
      <c r="C103" s="282" t="s">
        <v>10</v>
      </c>
      <c r="D103" s="287">
        <f>2</f>
        <v>2</v>
      </c>
      <c r="E103" s="284">
        <v>0</v>
      </c>
      <c r="F103" s="284">
        <f>D103*E103</f>
        <v>0</v>
      </c>
    </row>
    <row r="104" spans="1:6" s="139" customFormat="1" ht="13" customHeight="1">
      <c r="A104" s="118" t="s">
        <v>44</v>
      </c>
      <c r="B104" s="501" t="s">
        <v>848</v>
      </c>
      <c r="C104" s="502"/>
      <c r="D104" s="503"/>
      <c r="E104" s="504"/>
      <c r="F104" s="505"/>
    </row>
    <row r="105" spans="1:6" ht="13" customHeight="1">
      <c r="A105" s="118" t="s">
        <v>44</v>
      </c>
      <c r="B105" s="501" t="s">
        <v>849</v>
      </c>
      <c r="C105" s="502"/>
      <c r="D105" s="503"/>
      <c r="E105" s="504"/>
      <c r="F105" s="505"/>
    </row>
    <row r="106" spans="1:6" ht="13" customHeight="1">
      <c r="A106" s="118" t="s">
        <v>19</v>
      </c>
      <c r="B106" s="138" t="s">
        <v>43</v>
      </c>
      <c r="C106" s="502"/>
      <c r="D106" s="509"/>
      <c r="E106" s="502"/>
      <c r="F106" s="502"/>
    </row>
    <row r="107" spans="1:6" ht="13" customHeight="1">
      <c r="A107" s="500"/>
      <c r="B107" s="501"/>
      <c r="C107" s="502"/>
      <c r="D107" s="509"/>
      <c r="E107" s="502"/>
      <c r="F107" s="502"/>
    </row>
    <row r="108" spans="1:6" ht="13" customHeight="1">
      <c r="A108" s="129" t="s">
        <v>59</v>
      </c>
      <c r="B108" s="501" t="s">
        <v>850</v>
      </c>
      <c r="C108" s="282" t="s">
        <v>9</v>
      </c>
      <c r="D108" s="287">
        <f>D31</f>
        <v>58.75</v>
      </c>
      <c r="E108" s="284">
        <v>0</v>
      </c>
      <c r="F108" s="284">
        <f>D108*E108</f>
        <v>0</v>
      </c>
    </row>
    <row r="109" spans="1:6" ht="13" customHeight="1">
      <c r="A109" s="500"/>
      <c r="B109" s="501" t="s">
        <v>851</v>
      </c>
      <c r="C109" s="502"/>
      <c r="D109" s="509"/>
      <c r="E109" s="502"/>
      <c r="F109" s="502"/>
    </row>
    <row r="110" spans="1:6" s="139" customFormat="1" ht="13" customHeight="1">
      <c r="A110" s="118" t="s">
        <v>19</v>
      </c>
      <c r="B110" s="138" t="s">
        <v>43</v>
      </c>
      <c r="C110" s="502"/>
      <c r="D110" s="509"/>
      <c r="E110" s="502"/>
      <c r="F110" s="502"/>
    </row>
    <row r="111" spans="1:6" s="139" customFormat="1" ht="13" customHeight="1">
      <c r="A111" s="500"/>
      <c r="B111" s="501"/>
      <c r="C111" s="502"/>
      <c r="D111" s="509"/>
      <c r="E111" s="505"/>
      <c r="F111" s="505"/>
    </row>
    <row r="112" spans="1:6" ht="13" customHeight="1">
      <c r="A112" s="281" t="s">
        <v>60</v>
      </c>
      <c r="B112" s="286" t="s">
        <v>852</v>
      </c>
      <c r="C112" s="282" t="s">
        <v>9</v>
      </c>
      <c r="D112" s="287">
        <f>D108</f>
        <v>58.75</v>
      </c>
      <c r="E112" s="284">
        <v>0</v>
      </c>
      <c r="F112" s="284">
        <f>D112*E112</f>
        <v>0</v>
      </c>
    </row>
    <row r="113" spans="1:6" ht="13" customHeight="1">
      <c r="A113" s="285"/>
      <c r="B113" s="286" t="s">
        <v>306</v>
      </c>
    </row>
    <row r="114" spans="1:6" ht="13" customHeight="1">
      <c r="A114" s="285" t="s">
        <v>44</v>
      </c>
      <c r="B114" s="288" t="s">
        <v>307</v>
      </c>
      <c r="C114" s="596" t="s">
        <v>10</v>
      </c>
      <c r="D114" s="597">
        <f>D126</f>
        <v>155.6</v>
      </c>
      <c r="E114" s="598">
        <v>0</v>
      </c>
      <c r="F114" s="598">
        <f>D114*E114</f>
        <v>0</v>
      </c>
    </row>
    <row r="115" spans="1:6" ht="13" customHeight="1">
      <c r="A115" s="285"/>
      <c r="B115" s="288" t="s">
        <v>308</v>
      </c>
      <c r="C115" s="282"/>
      <c r="D115" s="287"/>
      <c r="E115" s="284"/>
      <c r="F115" s="284"/>
    </row>
    <row r="116" spans="1:6" ht="13" customHeight="1">
      <c r="A116" s="285"/>
      <c r="B116" s="288" t="s">
        <v>309</v>
      </c>
      <c r="C116" s="282"/>
      <c r="D116" s="287"/>
      <c r="E116" s="284"/>
      <c r="F116" s="284"/>
    </row>
    <row r="117" spans="1:6" ht="13" customHeight="1">
      <c r="A117" s="285"/>
      <c r="B117" s="288" t="s">
        <v>310</v>
      </c>
      <c r="C117" s="134"/>
      <c r="D117" s="134"/>
      <c r="E117" s="134"/>
      <c r="F117" s="134"/>
    </row>
    <row r="118" spans="1:6" s="139" customFormat="1" ht="13" customHeight="1">
      <c r="A118" s="118" t="s">
        <v>19</v>
      </c>
      <c r="B118" s="138" t="s">
        <v>43</v>
      </c>
      <c r="C118" s="502"/>
      <c r="D118" s="509"/>
      <c r="E118" s="502"/>
      <c r="F118" s="502"/>
    </row>
    <row r="119" spans="1:6" s="312" customFormat="1" ht="13" customHeight="1"/>
    <row r="120" spans="1:6" ht="13" customHeight="1">
      <c r="A120" s="594" t="s">
        <v>54</v>
      </c>
      <c r="B120" s="288" t="s">
        <v>854</v>
      </c>
      <c r="C120" s="282" t="s">
        <v>9</v>
      </c>
      <c r="D120" s="287">
        <f>D108</f>
        <v>58.75</v>
      </c>
      <c r="E120" s="284">
        <v>0</v>
      </c>
      <c r="F120" s="284">
        <f>D120*E120</f>
        <v>0</v>
      </c>
    </row>
    <row r="121" spans="1:6" ht="13" customHeight="1">
      <c r="B121" s="288" t="s">
        <v>856</v>
      </c>
      <c r="C121" s="288"/>
      <c r="D121" s="134"/>
      <c r="E121" s="134"/>
      <c r="F121" s="134"/>
    </row>
    <row r="122" spans="1:6" ht="13" customHeight="1">
      <c r="B122" s="288" t="s">
        <v>855</v>
      </c>
      <c r="C122" s="288"/>
      <c r="D122" s="134"/>
      <c r="E122" s="134"/>
      <c r="F122" s="134"/>
    </row>
    <row r="123" spans="1:6" s="139" customFormat="1" ht="13" customHeight="1">
      <c r="B123" s="139" t="s">
        <v>853</v>
      </c>
    </row>
    <row r="124" spans="1:6" ht="13" customHeight="1">
      <c r="B124" s="134"/>
      <c r="C124" s="134"/>
      <c r="D124" s="134"/>
      <c r="E124" s="134"/>
      <c r="F124" s="134"/>
    </row>
    <row r="125" spans="1:6" ht="13" customHeight="1">
      <c r="A125" s="594" t="s">
        <v>61</v>
      </c>
      <c r="B125" s="134" t="s">
        <v>857</v>
      </c>
      <c r="C125" s="134"/>
      <c r="D125" s="134"/>
      <c r="E125" s="134"/>
      <c r="F125" s="134"/>
    </row>
    <row r="126" spans="1:6" ht="13" customHeight="1">
      <c r="A126" s="137" t="s">
        <v>44</v>
      </c>
      <c r="B126" s="595" t="s">
        <v>858</v>
      </c>
      <c r="C126" s="596" t="s">
        <v>10</v>
      </c>
      <c r="D126" s="597">
        <f>22.1+111.4+22.1</f>
        <v>155.6</v>
      </c>
      <c r="E126" s="598">
        <v>0</v>
      </c>
      <c r="F126" s="598">
        <f>D126*E126</f>
        <v>0</v>
      </c>
    </row>
    <row r="127" spans="1:6" s="139" customFormat="1" ht="13" customHeight="1">
      <c r="A127" s="137"/>
      <c r="B127" s="595" t="s">
        <v>859</v>
      </c>
    </row>
    <row r="128" spans="1:6" ht="13" customHeight="1">
      <c r="A128" s="137" t="s">
        <v>44</v>
      </c>
      <c r="B128" s="595" t="s">
        <v>860</v>
      </c>
      <c r="C128" s="134"/>
      <c r="D128" s="134"/>
      <c r="E128" s="134"/>
      <c r="F128" s="134"/>
    </row>
    <row r="129" spans="1:6" ht="13" customHeight="1">
      <c r="A129" s="137"/>
      <c r="B129" s="595" t="s">
        <v>861</v>
      </c>
      <c r="C129" s="134"/>
      <c r="D129" s="134"/>
      <c r="E129" s="134"/>
      <c r="F129" s="134"/>
    </row>
    <row r="130" spans="1:6" ht="13" customHeight="1">
      <c r="A130" s="137" t="s">
        <v>19</v>
      </c>
      <c r="B130" s="119" t="s">
        <v>314</v>
      </c>
      <c r="C130" s="134"/>
      <c r="D130" s="134"/>
      <c r="E130" s="134"/>
      <c r="F130" s="134"/>
    </row>
    <row r="131" spans="1:6" ht="13" customHeight="1">
      <c r="B131" s="134"/>
      <c r="C131" s="134"/>
      <c r="D131" s="134"/>
      <c r="E131" s="134"/>
      <c r="F131" s="134"/>
    </row>
    <row r="132" spans="1:6" ht="13" customHeight="1" thickBot="1">
      <c r="A132" s="578"/>
      <c r="B132" s="579" t="s">
        <v>862</v>
      </c>
      <c r="C132" s="580"/>
      <c r="D132" s="581"/>
      <c r="E132" s="582"/>
      <c r="F132" s="582">
        <f>SUM(F30:F131)</f>
        <v>0</v>
      </c>
    </row>
    <row r="133" spans="1:6" ht="13" customHeight="1" thickTop="1">
      <c r="B133" s="134"/>
      <c r="C133" s="134"/>
      <c r="D133" s="134"/>
      <c r="E133" s="134"/>
      <c r="F133" s="134"/>
    </row>
    <row r="134" spans="1:6" s="278" customFormat="1" ht="13" customHeight="1">
      <c r="A134" s="470"/>
      <c r="B134" s="471"/>
      <c r="C134" s="472"/>
      <c r="D134" s="473"/>
      <c r="E134" s="474"/>
      <c r="F134" s="474"/>
    </row>
    <row r="135" spans="1:6" s="278" customFormat="1" ht="13" customHeight="1" thickBot="1">
      <c r="A135" s="469"/>
      <c r="B135" s="469"/>
      <c r="C135" s="469"/>
      <c r="D135" s="469"/>
      <c r="E135" s="469"/>
      <c r="F135" s="469"/>
    </row>
    <row r="136" spans="1:6" s="278" customFormat="1" ht="20" thickBot="1">
      <c r="A136" s="459"/>
      <c r="B136" s="459" t="s">
        <v>788</v>
      </c>
      <c r="C136" s="459"/>
      <c r="D136" s="460"/>
      <c r="E136" s="459"/>
      <c r="F136" s="461">
        <f>F24+F132</f>
        <v>0</v>
      </c>
    </row>
    <row r="137" spans="1:6" s="278" customFormat="1" ht="13" customHeight="1" thickTop="1"/>
    <row r="138" spans="1:6" s="278" customFormat="1" ht="13" customHeight="1"/>
    <row r="139" spans="1:6" s="278" customFormat="1" ht="13" customHeight="1"/>
    <row r="140" spans="1:6" s="278" customFormat="1" ht="13" customHeight="1"/>
    <row r="141" spans="1:6" ht="13" customHeight="1">
      <c r="B141" s="134"/>
      <c r="C141" s="134"/>
      <c r="D141" s="134"/>
      <c r="E141" s="134"/>
      <c r="F141" s="134"/>
    </row>
    <row r="142" spans="1:6" s="32" customFormat="1" ht="13" customHeight="1"/>
    <row r="143" spans="1:6" ht="13" customHeight="1">
      <c r="B143" s="134"/>
      <c r="C143" s="134"/>
      <c r="D143" s="134"/>
      <c r="E143" s="134"/>
      <c r="F143" s="134"/>
    </row>
    <row r="144" spans="1:6" ht="13" customHeight="1">
      <c r="B144" s="134"/>
      <c r="C144" s="134"/>
      <c r="D144" s="134"/>
      <c r="E144" s="134"/>
      <c r="F144" s="134"/>
    </row>
    <row r="145" spans="1:6" ht="13" customHeight="1">
      <c r="B145" s="134"/>
      <c r="C145" s="134"/>
      <c r="D145" s="134"/>
      <c r="E145" s="134"/>
      <c r="F145" s="134"/>
    </row>
    <row r="146" spans="1:6" ht="13" customHeight="1">
      <c r="B146" s="134"/>
      <c r="C146" s="134"/>
      <c r="D146" s="134"/>
      <c r="E146" s="134"/>
      <c r="F146" s="134"/>
    </row>
    <row r="147" spans="1:6" s="312" customFormat="1" ht="13" customHeight="1"/>
    <row r="148" spans="1:6" ht="13" customHeight="1">
      <c r="B148" s="134"/>
      <c r="C148" s="134"/>
      <c r="D148" s="134"/>
      <c r="E148" s="134"/>
      <c r="F148" s="134"/>
    </row>
    <row r="149" spans="1:6" ht="13" customHeight="1">
      <c r="B149" s="134"/>
      <c r="C149" s="134"/>
      <c r="D149" s="134"/>
      <c r="E149" s="134"/>
      <c r="F149" s="134"/>
    </row>
    <row r="150" spans="1:6" ht="13" customHeight="1">
      <c r="B150" s="134"/>
      <c r="C150" s="134"/>
      <c r="D150" s="134"/>
      <c r="E150" s="134"/>
      <c r="F150" s="134"/>
    </row>
    <row r="151" spans="1:6" s="139" customFormat="1" ht="13" customHeight="1"/>
    <row r="152" spans="1:6" ht="13" customHeight="1">
      <c r="B152" s="134"/>
      <c r="C152" s="134"/>
      <c r="D152" s="134"/>
      <c r="E152" s="134"/>
      <c r="F152" s="134"/>
    </row>
    <row r="153" spans="1:6" ht="13" customHeight="1">
      <c r="A153" s="43"/>
      <c r="B153" s="134"/>
      <c r="C153" s="134"/>
      <c r="D153" s="134"/>
      <c r="E153" s="134"/>
      <c r="F153" s="134"/>
    </row>
    <row r="154" spans="1:6" ht="13" customHeight="1">
      <c r="B154" s="134"/>
      <c r="C154" s="134"/>
      <c r="D154" s="134"/>
      <c r="E154" s="134"/>
      <c r="F154" s="134"/>
    </row>
    <row r="155" spans="1:6" s="139" customFormat="1" ht="13" customHeight="1"/>
    <row r="156" spans="1:6" ht="13" customHeight="1">
      <c r="B156" s="134"/>
      <c r="C156" s="134"/>
      <c r="D156" s="134"/>
      <c r="E156" s="134"/>
      <c r="F156" s="134"/>
    </row>
    <row r="157" spans="1:6" ht="13" customHeight="1">
      <c r="B157" s="134"/>
      <c r="C157" s="134"/>
      <c r="D157" s="134"/>
      <c r="E157" s="134"/>
      <c r="F157" s="134"/>
    </row>
    <row r="158" spans="1:6" ht="13" customHeight="1">
      <c r="B158" s="134"/>
      <c r="C158" s="134"/>
      <c r="D158" s="134"/>
      <c r="E158" s="134"/>
      <c r="F158" s="134"/>
    </row>
    <row r="159" spans="1:6" ht="13" customHeight="1">
      <c r="B159" s="134"/>
      <c r="C159" s="134"/>
      <c r="D159" s="134"/>
      <c r="E159" s="134"/>
      <c r="F159" s="134"/>
    </row>
    <row r="160" spans="1:6" ht="13" customHeight="1">
      <c r="B160" s="134"/>
      <c r="C160" s="134"/>
      <c r="D160" s="134"/>
      <c r="E160" s="134"/>
      <c r="F160" s="134"/>
    </row>
    <row r="161" spans="1:6" ht="13" customHeight="1">
      <c r="B161" s="134"/>
      <c r="C161" s="134"/>
      <c r="D161" s="134"/>
      <c r="E161" s="134"/>
      <c r="F161" s="134"/>
    </row>
    <row r="162" spans="1:6" ht="13" customHeight="1">
      <c r="B162" s="134"/>
      <c r="C162" s="134"/>
      <c r="D162" s="134"/>
      <c r="E162" s="134"/>
      <c r="F162" s="134"/>
    </row>
    <row r="163" spans="1:6" ht="13" customHeight="1">
      <c r="B163" s="134"/>
      <c r="C163" s="134"/>
      <c r="D163" s="134"/>
      <c r="E163" s="134"/>
      <c r="F163" s="134"/>
    </row>
    <row r="164" spans="1:6" ht="13" customHeight="1">
      <c r="B164" s="134"/>
      <c r="C164" s="134"/>
      <c r="D164" s="134"/>
      <c r="E164" s="134"/>
      <c r="F164" s="134"/>
    </row>
    <row r="165" spans="1:6" s="139" customFormat="1" ht="13" customHeight="1"/>
    <row r="166" spans="1:6" ht="13" customHeight="1">
      <c r="B166" s="134"/>
      <c r="C166" s="134"/>
      <c r="D166" s="134"/>
      <c r="E166" s="134"/>
      <c r="F166" s="134"/>
    </row>
    <row r="167" spans="1:6" ht="13" customHeight="1">
      <c r="B167" s="134"/>
      <c r="C167" s="134"/>
      <c r="D167" s="134"/>
      <c r="E167" s="134"/>
      <c r="F167" s="134"/>
    </row>
    <row r="168" spans="1:6" ht="13" customHeight="1">
      <c r="B168" s="134"/>
      <c r="C168" s="134"/>
      <c r="D168" s="134"/>
      <c r="E168" s="134"/>
      <c r="F168" s="134"/>
    </row>
    <row r="169" spans="1:6" ht="13" customHeight="1">
      <c r="B169" s="134"/>
      <c r="C169" s="134"/>
      <c r="D169" s="134"/>
      <c r="E169" s="134"/>
      <c r="F169" s="134"/>
    </row>
    <row r="170" spans="1:6" ht="13" customHeight="1">
      <c r="B170" s="134"/>
      <c r="C170" s="134"/>
      <c r="D170" s="134"/>
      <c r="E170" s="134"/>
      <c r="F170" s="134"/>
    </row>
    <row r="171" spans="1:6" ht="13" customHeight="1">
      <c r="A171" s="144"/>
      <c r="B171" s="134"/>
      <c r="C171" s="134"/>
      <c r="D171" s="134"/>
      <c r="E171" s="134"/>
      <c r="F171" s="134"/>
    </row>
    <row r="172" spans="1:6" ht="13" customHeight="1">
      <c r="B172" s="134"/>
      <c r="C172" s="134"/>
      <c r="D172" s="134"/>
      <c r="E172" s="134"/>
      <c r="F172" s="134"/>
    </row>
    <row r="173" spans="1:6" ht="13" customHeight="1">
      <c r="B173" s="134"/>
      <c r="C173" s="134"/>
      <c r="D173" s="134"/>
      <c r="E173" s="134"/>
      <c r="F173" s="134"/>
    </row>
    <row r="174" spans="1:6" ht="13" customHeight="1">
      <c r="B174" s="134"/>
      <c r="C174" s="134"/>
      <c r="D174" s="134"/>
      <c r="E174" s="134"/>
      <c r="F174" s="134"/>
    </row>
    <row r="175" spans="1:6" ht="13" customHeight="1">
      <c r="B175" s="134"/>
      <c r="C175" s="134"/>
      <c r="D175" s="134"/>
      <c r="E175" s="134"/>
      <c r="F175" s="134"/>
    </row>
    <row r="176" spans="1:6" ht="13" customHeight="1">
      <c r="B176" s="134"/>
      <c r="C176" s="134"/>
      <c r="D176" s="134"/>
      <c r="E176" s="134"/>
      <c r="F176" s="134"/>
    </row>
    <row r="177" s="134" customFormat="1" ht="13" customHeight="1"/>
    <row r="178" s="134" customFormat="1" ht="13" customHeight="1"/>
    <row r="179" s="134" customFormat="1" ht="13" customHeight="1"/>
    <row r="180" s="134" customFormat="1" ht="13" customHeight="1"/>
    <row r="181" s="134" customFormat="1" ht="13" customHeight="1"/>
    <row r="182" s="134" customFormat="1" ht="13" customHeight="1"/>
    <row r="183" s="278" customFormat="1" ht="13" customHeight="1"/>
    <row r="184" s="278" customFormat="1" ht="13" customHeight="1"/>
    <row r="185" s="278" customFormat="1" ht="13" customHeight="1"/>
    <row r="186" s="278" customFormat="1" ht="13" customHeight="1"/>
    <row r="187" s="278" customFormat="1" ht="13" customHeight="1"/>
    <row r="188" s="278" customFormat="1" ht="13" customHeight="1"/>
    <row r="189" s="278" customFormat="1" ht="13" customHeight="1"/>
    <row r="190" s="278" customFormat="1" ht="13" customHeight="1"/>
    <row r="191" s="278" customFormat="1" ht="13" customHeight="1"/>
    <row r="192" s="278" customFormat="1" ht="13" customHeight="1"/>
    <row r="193" spans="1:6" s="278" customFormat="1" ht="13" customHeight="1"/>
    <row r="194" spans="1:6" ht="13" customHeight="1">
      <c r="A194" s="123"/>
      <c r="B194" s="123"/>
      <c r="C194" s="134"/>
      <c r="D194" s="134"/>
      <c r="E194" s="134"/>
      <c r="F194" s="134"/>
    </row>
    <row r="195" spans="1:6" ht="13" customHeight="1">
      <c r="A195" s="123"/>
      <c r="B195" s="123"/>
      <c r="C195" s="134"/>
      <c r="D195" s="134"/>
      <c r="E195" s="134"/>
      <c r="F195" s="134"/>
    </row>
    <row r="196" spans="1:6" ht="13" customHeight="1">
      <c r="A196" s="123"/>
      <c r="B196" s="123"/>
      <c r="C196" s="134"/>
      <c r="D196" s="134"/>
      <c r="E196" s="134"/>
      <c r="F196" s="134"/>
    </row>
    <row r="197" spans="1:6" ht="13" customHeight="1">
      <c r="A197" s="123"/>
      <c r="B197" s="123"/>
      <c r="C197" s="134"/>
      <c r="D197" s="134"/>
      <c r="E197" s="134"/>
      <c r="F197" s="134"/>
    </row>
    <row r="198" spans="1:6" ht="13" customHeight="1">
      <c r="A198" s="123"/>
      <c r="B198" s="123"/>
      <c r="C198" s="134"/>
      <c r="D198" s="134"/>
      <c r="E198" s="134"/>
      <c r="F198" s="134"/>
    </row>
    <row r="199" spans="1:6" ht="13" customHeight="1">
      <c r="A199" s="123"/>
      <c r="B199" s="123"/>
      <c r="C199" s="134"/>
      <c r="D199" s="134"/>
      <c r="E199" s="134"/>
      <c r="F199" s="134"/>
    </row>
    <row r="200" spans="1:6" s="32" customFormat="1" ht="13" customHeight="1"/>
    <row r="201" spans="1:6" ht="13" customHeight="1">
      <c r="B201" s="134"/>
      <c r="C201" s="134"/>
      <c r="D201" s="134"/>
      <c r="E201" s="134"/>
      <c r="F201" s="134"/>
    </row>
    <row r="202" spans="1:6" ht="12">
      <c r="B202" s="134"/>
      <c r="C202" s="134"/>
      <c r="D202" s="134"/>
      <c r="E202" s="134"/>
      <c r="F202" s="134"/>
    </row>
    <row r="203" spans="1:6" ht="13" customHeight="1">
      <c r="B203" s="134"/>
      <c r="C203" s="134"/>
      <c r="D203" s="134"/>
      <c r="E203" s="134"/>
      <c r="F203" s="134"/>
    </row>
    <row r="204" spans="1:6" ht="12">
      <c r="B204" s="134"/>
      <c r="C204" s="134"/>
      <c r="D204" s="134"/>
      <c r="E204" s="134"/>
      <c r="F204" s="134"/>
    </row>
    <row r="205" spans="1:6" ht="13" customHeight="1">
      <c r="B205" s="134"/>
      <c r="C205" s="134"/>
      <c r="D205" s="134"/>
      <c r="E205" s="134"/>
      <c r="F205" s="134"/>
    </row>
    <row r="206" spans="1:6" ht="13" customHeight="1">
      <c r="B206" s="134"/>
      <c r="C206" s="134"/>
      <c r="D206" s="134"/>
      <c r="E206" s="134"/>
      <c r="F206" s="134"/>
    </row>
    <row r="207" spans="1:6" ht="13" customHeight="1">
      <c r="B207" s="134"/>
      <c r="C207" s="134"/>
      <c r="D207" s="134"/>
      <c r="E207" s="134"/>
      <c r="F207" s="134"/>
    </row>
    <row r="208" spans="1:6" ht="13" customHeight="1">
      <c r="B208" s="134"/>
      <c r="C208" s="134"/>
      <c r="D208" s="134"/>
      <c r="E208" s="134"/>
      <c r="F208" s="134"/>
    </row>
    <row r="209" spans="1:6" ht="13" customHeight="1">
      <c r="B209" s="134"/>
      <c r="C209" s="134"/>
      <c r="D209" s="134"/>
      <c r="E209" s="134"/>
      <c r="F209" s="134"/>
    </row>
    <row r="210" spans="1:6" ht="13" customHeight="1">
      <c r="B210" s="134"/>
      <c r="C210" s="134"/>
      <c r="D210" s="134"/>
      <c r="E210" s="134"/>
      <c r="F210" s="134"/>
    </row>
    <row r="211" spans="1:6" ht="13" customHeight="1">
      <c r="B211" s="134"/>
      <c r="C211" s="134"/>
      <c r="D211" s="134"/>
      <c r="E211" s="134"/>
      <c r="F211" s="134"/>
    </row>
    <row r="212" spans="1:6" ht="13" customHeight="1">
      <c r="A212" s="43"/>
      <c r="B212" s="134"/>
      <c r="C212" s="134"/>
      <c r="D212" s="134"/>
      <c r="E212" s="134"/>
      <c r="F212" s="134"/>
    </row>
    <row r="213" spans="1:6" ht="13" customHeight="1">
      <c r="B213" s="134"/>
      <c r="C213" s="134"/>
      <c r="D213" s="134"/>
      <c r="E213" s="134"/>
      <c r="F213" s="134"/>
    </row>
    <row r="214" spans="1:6" ht="13" customHeight="1">
      <c r="B214" s="134"/>
      <c r="C214" s="134"/>
      <c r="D214" s="134"/>
      <c r="E214" s="134"/>
      <c r="F214" s="134"/>
    </row>
    <row r="215" spans="1:6" ht="13" customHeight="1">
      <c r="B215" s="134"/>
      <c r="C215" s="134"/>
      <c r="D215" s="134"/>
      <c r="E215" s="134"/>
      <c r="F215" s="134"/>
    </row>
    <row r="216" spans="1:6" ht="13" customHeight="1">
      <c r="A216" s="43"/>
      <c r="B216" s="134"/>
      <c r="C216" s="134"/>
      <c r="D216" s="134"/>
      <c r="E216" s="134"/>
      <c r="F216" s="134"/>
    </row>
    <row r="217" spans="1:6" ht="13" customHeight="1">
      <c r="B217" s="134"/>
      <c r="C217" s="134"/>
      <c r="D217" s="134"/>
      <c r="E217" s="134"/>
      <c r="F217" s="134"/>
    </row>
    <row r="218" spans="1:6" ht="13" customHeight="1">
      <c r="B218" s="134"/>
      <c r="C218" s="134"/>
      <c r="D218" s="134"/>
      <c r="E218" s="134"/>
      <c r="F218" s="134"/>
    </row>
    <row r="219" spans="1:6" ht="13" customHeight="1">
      <c r="B219" s="134"/>
      <c r="C219" s="134"/>
      <c r="D219" s="134"/>
      <c r="E219" s="134"/>
      <c r="F219" s="134"/>
    </row>
    <row r="220" spans="1:6" ht="13" customHeight="1">
      <c r="B220" s="134"/>
      <c r="C220" s="134"/>
      <c r="D220" s="134"/>
      <c r="E220" s="134"/>
      <c r="F220" s="134"/>
    </row>
    <row r="221" spans="1:6" ht="13" customHeight="1">
      <c r="A221" s="43"/>
      <c r="B221" s="134"/>
      <c r="C221" s="134"/>
      <c r="D221" s="134"/>
      <c r="E221" s="134"/>
      <c r="F221" s="134"/>
    </row>
    <row r="222" spans="1:6" ht="13" customHeight="1">
      <c r="B222" s="134"/>
      <c r="C222" s="134"/>
      <c r="D222" s="134"/>
      <c r="E222" s="134"/>
      <c r="F222" s="134"/>
    </row>
    <row r="223" spans="1:6" ht="13" customHeight="1">
      <c r="B223" s="134"/>
      <c r="C223" s="134"/>
      <c r="D223" s="134"/>
      <c r="E223" s="134"/>
      <c r="F223" s="134"/>
    </row>
    <row r="224" spans="1:6" s="139" customFormat="1" ht="13" customHeight="1"/>
    <row r="225" spans="1:6" s="139" customFormat="1" ht="13" customHeight="1"/>
    <row r="226" spans="1:6" s="139" customFormat="1" ht="13" customHeight="1"/>
    <row r="227" spans="1:6" s="139" customFormat="1" ht="13" customHeight="1"/>
    <row r="228" spans="1:6" s="139" customFormat="1" ht="13" customHeight="1"/>
    <row r="229" spans="1:6" s="139" customFormat="1" ht="13" customHeight="1"/>
    <row r="230" spans="1:6" ht="13" customHeight="1">
      <c r="A230" s="43"/>
      <c r="B230" s="134"/>
      <c r="C230" s="134"/>
      <c r="D230" s="134"/>
      <c r="E230" s="134"/>
      <c r="F230" s="134"/>
    </row>
    <row r="231" spans="1:6" ht="13" customHeight="1">
      <c r="B231" s="134"/>
      <c r="C231" s="134"/>
      <c r="D231" s="134"/>
      <c r="E231" s="134"/>
      <c r="F231" s="134"/>
    </row>
    <row r="232" spans="1:6" s="139" customFormat="1" ht="13" customHeight="1"/>
    <row r="233" spans="1:6" s="139" customFormat="1" ht="13" customHeight="1"/>
    <row r="234" spans="1:6" s="139" customFormat="1" ht="13" customHeight="1"/>
    <row r="235" spans="1:6" s="139" customFormat="1" ht="13" customHeight="1"/>
    <row r="236" spans="1:6" s="139" customFormat="1" ht="13" customHeight="1"/>
    <row r="237" spans="1:6" s="139" customFormat="1" ht="13" customHeight="1"/>
    <row r="238" spans="1:6" s="139" customFormat="1" ht="13" customHeight="1"/>
    <row r="239" spans="1:6" s="139" customFormat="1" ht="13" customHeight="1"/>
    <row r="240" spans="1:6" ht="13" customHeight="1">
      <c r="A240" s="43"/>
      <c r="B240" s="134"/>
      <c r="C240" s="134"/>
      <c r="D240" s="134"/>
      <c r="E240" s="134"/>
      <c r="F240" s="134"/>
    </row>
    <row r="241" spans="1:6" ht="13" customHeight="1">
      <c r="B241" s="134"/>
      <c r="C241" s="134"/>
      <c r="D241" s="134"/>
      <c r="E241" s="134"/>
      <c r="F241" s="134"/>
    </row>
    <row r="242" spans="1:6" ht="13" customHeight="1">
      <c r="B242" s="134"/>
      <c r="C242" s="134"/>
      <c r="D242" s="134"/>
      <c r="E242" s="134"/>
      <c r="F242" s="134"/>
    </row>
    <row r="243" spans="1:6" ht="13" customHeight="1">
      <c r="B243" s="134"/>
      <c r="C243" s="134"/>
      <c r="D243" s="134"/>
      <c r="E243" s="134"/>
      <c r="F243" s="134"/>
    </row>
    <row r="244" spans="1:6" ht="13" customHeight="1">
      <c r="B244" s="134"/>
      <c r="C244" s="134"/>
      <c r="D244" s="134"/>
      <c r="E244" s="134"/>
      <c r="F244" s="134"/>
    </row>
    <row r="245" spans="1:6" ht="13" customHeight="1">
      <c r="B245" s="134"/>
      <c r="C245" s="134"/>
      <c r="D245" s="134"/>
      <c r="E245" s="134"/>
      <c r="F245" s="134"/>
    </row>
    <row r="246" spans="1:6" ht="13" customHeight="1">
      <c r="A246" s="43"/>
      <c r="B246" s="134"/>
      <c r="C246" s="134"/>
      <c r="D246" s="134"/>
      <c r="E246" s="134"/>
      <c r="F246" s="134"/>
    </row>
    <row r="247" spans="1:6" ht="13" customHeight="1">
      <c r="B247" s="134"/>
      <c r="C247" s="134"/>
      <c r="D247" s="134"/>
      <c r="E247" s="134"/>
      <c r="F247" s="134"/>
    </row>
    <row r="248" spans="1:6" ht="13" customHeight="1">
      <c r="C248" s="134"/>
      <c r="D248" s="134"/>
      <c r="E248" s="134"/>
      <c r="F248" s="134"/>
    </row>
    <row r="249" spans="1:6" ht="13" customHeight="1">
      <c r="C249" s="134"/>
      <c r="D249" s="134"/>
      <c r="E249" s="134"/>
      <c r="F249" s="134"/>
    </row>
    <row r="250" spans="1:6" ht="13" customHeight="1">
      <c r="C250" s="134"/>
      <c r="D250" s="134"/>
      <c r="E250" s="134"/>
      <c r="F250" s="134"/>
    </row>
    <row r="251" spans="1:6" ht="13" customHeight="1">
      <c r="C251" s="134"/>
      <c r="D251" s="134"/>
      <c r="E251" s="134"/>
      <c r="F251" s="134"/>
    </row>
    <row r="252" spans="1:6" ht="13" customHeight="1">
      <c r="C252" s="134"/>
      <c r="D252" s="134"/>
      <c r="E252" s="134"/>
      <c r="F252" s="134"/>
    </row>
    <row r="253" spans="1:6" ht="13" customHeight="1">
      <c r="C253" s="134"/>
      <c r="D253" s="134"/>
      <c r="E253" s="134"/>
      <c r="F253" s="134"/>
    </row>
    <row r="254" spans="1:6" s="139" customFormat="1" ht="13" customHeight="1"/>
    <row r="255" spans="1:6" s="139" customFormat="1" ht="13" customHeight="1"/>
    <row r="256" spans="1:6" s="139" customFormat="1" ht="13" customHeight="1"/>
    <row r="257" spans="1:6" ht="13" customHeight="1">
      <c r="B257" s="134"/>
      <c r="C257" s="134"/>
      <c r="D257" s="134"/>
      <c r="E257" s="134"/>
      <c r="F257" s="134"/>
    </row>
    <row r="258" spans="1:6" ht="13" customHeight="1">
      <c r="B258" s="134"/>
      <c r="C258" s="134"/>
      <c r="D258" s="134"/>
      <c r="E258" s="134"/>
      <c r="F258" s="134"/>
    </row>
    <row r="259" spans="1:6" ht="13" customHeight="1">
      <c r="B259" s="134"/>
      <c r="C259" s="134"/>
      <c r="D259" s="134"/>
      <c r="E259" s="134"/>
      <c r="F259" s="134"/>
    </row>
    <row r="260" spans="1:6" ht="13" customHeight="1">
      <c r="B260" s="134"/>
      <c r="C260" s="134"/>
      <c r="D260" s="134"/>
      <c r="E260" s="134"/>
      <c r="F260" s="134"/>
    </row>
    <row r="261" spans="1:6" ht="13" customHeight="1">
      <c r="B261" s="134"/>
      <c r="C261" s="134"/>
      <c r="D261" s="134"/>
      <c r="E261" s="134"/>
      <c r="F261" s="134"/>
    </row>
    <row r="262" spans="1:6" ht="13" customHeight="1">
      <c r="B262" s="134"/>
      <c r="C262" s="134"/>
      <c r="D262" s="134"/>
      <c r="E262" s="134"/>
      <c r="F262" s="134"/>
    </row>
    <row r="263" spans="1:6" ht="13" customHeight="1">
      <c r="B263" s="134"/>
      <c r="C263" s="134"/>
      <c r="D263" s="134"/>
      <c r="E263" s="134"/>
      <c r="F263" s="134"/>
    </row>
    <row r="264" spans="1:6" ht="13" customHeight="1">
      <c r="B264" s="134"/>
      <c r="C264" s="134"/>
      <c r="D264" s="134"/>
      <c r="E264" s="134"/>
      <c r="F264" s="134"/>
    </row>
    <row r="265" spans="1:6" ht="13" customHeight="1">
      <c r="B265" s="134"/>
      <c r="C265" s="134"/>
      <c r="D265" s="134"/>
      <c r="E265" s="134"/>
      <c r="F265" s="134"/>
    </row>
    <row r="266" spans="1:6" ht="13" customHeight="1">
      <c r="B266" s="134"/>
      <c r="C266" s="134"/>
      <c r="D266" s="134"/>
      <c r="E266" s="134"/>
      <c r="F266" s="134"/>
    </row>
    <row r="267" spans="1:6" ht="13" customHeight="1">
      <c r="A267" s="43"/>
      <c r="B267" s="134"/>
      <c r="C267" s="134"/>
      <c r="D267" s="134"/>
      <c r="E267" s="134"/>
      <c r="F267" s="134"/>
    </row>
    <row r="268" spans="1:6" ht="13" customHeight="1">
      <c r="B268" s="134"/>
      <c r="C268" s="134"/>
      <c r="D268" s="134"/>
      <c r="E268" s="134"/>
      <c r="F268" s="134"/>
    </row>
    <row r="269" spans="1:6" ht="13" customHeight="1">
      <c r="B269" s="134"/>
      <c r="C269" s="134"/>
      <c r="D269" s="134"/>
      <c r="E269" s="134"/>
      <c r="F269" s="134"/>
    </row>
    <row r="270" spans="1:6" ht="13" customHeight="1">
      <c r="B270" s="134"/>
      <c r="C270" s="134"/>
      <c r="D270" s="134"/>
      <c r="E270" s="134"/>
      <c r="F270" s="134"/>
    </row>
    <row r="271" spans="1:6" ht="13" customHeight="1">
      <c r="B271" s="134"/>
      <c r="C271" s="134"/>
      <c r="D271" s="134"/>
      <c r="E271" s="134"/>
      <c r="F271" s="134"/>
    </row>
    <row r="272" spans="1:6" ht="13" customHeight="1">
      <c r="A272" s="43"/>
      <c r="B272" s="134"/>
      <c r="C272" s="134"/>
      <c r="D272" s="134"/>
      <c r="E272" s="134"/>
      <c r="F272" s="134"/>
    </row>
    <row r="273" spans="1:6" ht="13" customHeight="1">
      <c r="A273" s="43"/>
      <c r="B273" s="134"/>
      <c r="C273" s="134"/>
      <c r="D273" s="134"/>
      <c r="E273" s="134"/>
      <c r="F273" s="134"/>
    </row>
    <row r="274" spans="1:6" ht="13" customHeight="1">
      <c r="A274" s="43"/>
      <c r="B274" s="134"/>
      <c r="C274" s="134"/>
      <c r="D274" s="134"/>
      <c r="E274" s="134"/>
      <c r="F274" s="134"/>
    </row>
    <row r="275" spans="1:6" ht="13" customHeight="1">
      <c r="A275" s="43"/>
      <c r="B275" s="134"/>
      <c r="C275" s="134"/>
      <c r="D275" s="134"/>
      <c r="E275" s="134"/>
      <c r="F275" s="134"/>
    </row>
    <row r="276" spans="1:6" ht="13" customHeight="1">
      <c r="A276" s="43"/>
      <c r="B276" s="134"/>
      <c r="C276" s="134"/>
      <c r="D276" s="134"/>
      <c r="E276" s="134"/>
      <c r="F276" s="134"/>
    </row>
    <row r="277" spans="1:6" ht="13" customHeight="1">
      <c r="B277" s="134"/>
      <c r="C277" s="134"/>
      <c r="D277" s="134"/>
      <c r="E277" s="134"/>
      <c r="F277" s="134"/>
    </row>
    <row r="278" spans="1:6" ht="13" customHeight="1">
      <c r="A278" s="43"/>
      <c r="B278" s="134"/>
      <c r="C278" s="134"/>
      <c r="D278" s="134"/>
      <c r="E278" s="134"/>
      <c r="F278" s="134"/>
    </row>
    <row r="279" spans="1:6" ht="13" customHeight="1">
      <c r="B279" s="134"/>
      <c r="C279" s="134"/>
      <c r="D279" s="134"/>
      <c r="E279" s="134"/>
      <c r="F279" s="134"/>
    </row>
    <row r="280" spans="1:6" ht="13" customHeight="1">
      <c r="B280" s="134"/>
      <c r="C280" s="134"/>
      <c r="D280" s="134"/>
      <c r="E280" s="134"/>
      <c r="F280" s="134"/>
    </row>
    <row r="281" spans="1:6" ht="13" customHeight="1">
      <c r="B281" s="134"/>
      <c r="C281" s="134"/>
      <c r="D281" s="134"/>
      <c r="E281" s="134"/>
      <c r="F281" s="134"/>
    </row>
    <row r="282" spans="1:6" ht="13" customHeight="1">
      <c r="B282" s="134"/>
      <c r="C282" s="134"/>
      <c r="D282" s="134"/>
      <c r="E282" s="134"/>
      <c r="F282" s="134"/>
    </row>
    <row r="283" spans="1:6" ht="13" customHeight="1">
      <c r="B283" s="134"/>
      <c r="C283" s="134"/>
      <c r="D283" s="134"/>
      <c r="E283" s="134"/>
      <c r="F283" s="134"/>
    </row>
    <row r="284" spans="1:6" ht="13" customHeight="1">
      <c r="B284" s="134"/>
      <c r="C284" s="134"/>
      <c r="D284" s="134"/>
      <c r="E284" s="134"/>
      <c r="F284" s="134"/>
    </row>
    <row r="285" spans="1:6" ht="13" customHeight="1">
      <c r="B285" s="134"/>
      <c r="C285" s="134"/>
      <c r="D285" s="134"/>
      <c r="E285" s="134"/>
      <c r="F285" s="134"/>
    </row>
    <row r="286" spans="1:6" ht="13" customHeight="1">
      <c r="B286" s="134"/>
      <c r="C286" s="134"/>
      <c r="D286" s="134"/>
      <c r="E286" s="134"/>
      <c r="F286" s="134"/>
    </row>
    <row r="287" spans="1:6" ht="13" customHeight="1">
      <c r="B287" s="134"/>
      <c r="C287" s="134"/>
      <c r="D287" s="134"/>
      <c r="E287" s="134"/>
      <c r="F287" s="134"/>
    </row>
    <row r="288" spans="1:6" ht="12" customHeight="1">
      <c r="A288" s="43"/>
      <c r="B288" s="134"/>
      <c r="C288" s="134"/>
      <c r="D288" s="134"/>
      <c r="E288" s="134"/>
      <c r="F288" s="134"/>
    </row>
    <row r="289" spans="1:6" ht="12" customHeight="1">
      <c r="B289" s="134"/>
      <c r="C289" s="134"/>
      <c r="D289" s="134"/>
      <c r="E289" s="134"/>
      <c r="F289" s="134"/>
    </row>
    <row r="290" spans="1:6" ht="12" customHeight="1">
      <c r="B290" s="134"/>
      <c r="C290" s="134"/>
      <c r="D290" s="134"/>
      <c r="E290" s="134"/>
      <c r="F290" s="134"/>
    </row>
    <row r="291" spans="1:6" ht="12" customHeight="1">
      <c r="B291" s="134"/>
      <c r="C291" s="134"/>
      <c r="D291" s="134"/>
      <c r="E291" s="134"/>
      <c r="F291" s="134"/>
    </row>
    <row r="292" spans="1:6" ht="12" customHeight="1">
      <c r="B292" s="134"/>
      <c r="C292" s="134"/>
      <c r="D292" s="134"/>
      <c r="E292" s="134"/>
      <c r="F292" s="134"/>
    </row>
    <row r="293" spans="1:6" ht="12" customHeight="1">
      <c r="B293" s="134"/>
      <c r="C293" s="134"/>
      <c r="D293" s="134"/>
      <c r="E293" s="134"/>
      <c r="F293" s="134"/>
    </row>
    <row r="294" spans="1:6" ht="12" customHeight="1">
      <c r="B294" s="134"/>
      <c r="C294" s="134"/>
      <c r="D294" s="134"/>
      <c r="E294" s="134"/>
      <c r="F294" s="134"/>
    </row>
    <row r="295" spans="1:6" ht="12" customHeight="1">
      <c r="B295" s="134"/>
      <c r="C295" s="134"/>
      <c r="D295" s="134"/>
      <c r="E295" s="134"/>
      <c r="F295" s="134"/>
    </row>
    <row r="296" spans="1:6" ht="12" customHeight="1">
      <c r="B296" s="134"/>
      <c r="C296" s="134"/>
      <c r="D296" s="134"/>
      <c r="E296" s="134"/>
      <c r="F296" s="134"/>
    </row>
    <row r="297" spans="1:6" ht="13" customHeight="1">
      <c r="B297" s="155"/>
      <c r="C297" s="134"/>
      <c r="D297" s="134"/>
      <c r="E297" s="134"/>
      <c r="F297" s="134"/>
    </row>
    <row r="298" spans="1:6" s="144" customFormat="1" ht="13" customHeight="1">
      <c r="B298" s="145"/>
    </row>
    <row r="299" spans="1:6" s="144" customFormat="1" ht="13" customHeight="1">
      <c r="B299" s="145"/>
    </row>
    <row r="300" spans="1:6" s="146" customFormat="1" ht="13" customHeight="1"/>
    <row r="301" spans="1:6" ht="13" customHeight="1">
      <c r="A301" s="43"/>
      <c r="B301" s="134"/>
      <c r="C301" s="134"/>
      <c r="D301" s="134"/>
      <c r="E301" s="134"/>
      <c r="F301" s="134"/>
    </row>
    <row r="302" spans="1:6" ht="13" customHeight="1">
      <c r="B302" s="134"/>
      <c r="C302" s="134"/>
      <c r="D302" s="134"/>
      <c r="E302" s="134"/>
      <c r="F302" s="134"/>
    </row>
    <row r="303" spans="1:6" ht="13" customHeight="1">
      <c r="B303" s="134"/>
      <c r="C303" s="134"/>
      <c r="D303" s="134"/>
      <c r="E303" s="134"/>
      <c r="F303" s="134"/>
    </row>
    <row r="304" spans="1:6" ht="13" customHeight="1">
      <c r="B304" s="134"/>
      <c r="C304" s="134"/>
      <c r="D304" s="134"/>
      <c r="E304" s="134"/>
      <c r="F304" s="134"/>
    </row>
    <row r="305" spans="1:6" ht="13" customHeight="1">
      <c r="B305" s="134"/>
      <c r="C305" s="134"/>
      <c r="D305" s="134"/>
      <c r="E305" s="134"/>
      <c r="F305" s="134"/>
    </row>
    <row r="306" spans="1:6" ht="13" customHeight="1">
      <c r="B306" s="134"/>
      <c r="C306" s="134"/>
      <c r="D306" s="134"/>
      <c r="E306" s="134"/>
      <c r="F306" s="134"/>
    </row>
    <row r="307" spans="1:6" ht="13" customHeight="1">
      <c r="B307" s="134"/>
      <c r="C307" s="134"/>
      <c r="D307" s="134"/>
      <c r="E307" s="134"/>
      <c r="F307" s="134"/>
    </row>
    <row r="308" spans="1:6" ht="13" customHeight="1">
      <c r="A308" s="43"/>
      <c r="B308" s="134"/>
      <c r="C308" s="134"/>
      <c r="D308" s="134"/>
      <c r="E308" s="134"/>
      <c r="F308" s="134"/>
    </row>
    <row r="309" spans="1:6" ht="13" customHeight="1">
      <c r="B309" s="134"/>
      <c r="C309" s="134"/>
      <c r="D309" s="134"/>
      <c r="E309" s="134"/>
      <c r="F309" s="134"/>
    </row>
    <row r="310" spans="1:6" ht="13" customHeight="1">
      <c r="B310" s="134"/>
      <c r="C310" s="134"/>
      <c r="D310" s="134"/>
      <c r="E310" s="134"/>
      <c r="F310" s="134"/>
    </row>
    <row r="311" spans="1:6" ht="13" customHeight="1">
      <c r="B311" s="134"/>
      <c r="C311" s="134"/>
      <c r="D311" s="134"/>
      <c r="E311" s="134"/>
      <c r="F311" s="134"/>
    </row>
    <row r="312" spans="1:6" ht="13" customHeight="1">
      <c r="B312" s="134"/>
      <c r="C312" s="134"/>
      <c r="D312" s="134"/>
      <c r="E312" s="134"/>
      <c r="F312" s="134"/>
    </row>
    <row r="313" spans="1:6" ht="13" customHeight="1">
      <c r="B313" s="134"/>
      <c r="C313" s="134"/>
      <c r="D313" s="134"/>
      <c r="E313" s="134"/>
      <c r="F313" s="134"/>
    </row>
    <row r="314" spans="1:6" ht="13" customHeight="1">
      <c r="B314" s="134"/>
      <c r="C314" s="134"/>
      <c r="D314" s="134"/>
      <c r="E314" s="134"/>
      <c r="F314" s="134"/>
    </row>
    <row r="315" spans="1:6" ht="13" customHeight="1">
      <c r="B315" s="134"/>
      <c r="C315" s="134"/>
      <c r="D315" s="134"/>
      <c r="E315" s="134"/>
      <c r="F315" s="134"/>
    </row>
    <row r="316" spans="1:6" ht="13" customHeight="1">
      <c r="B316" s="134"/>
      <c r="C316" s="134"/>
      <c r="D316" s="134"/>
      <c r="E316" s="134"/>
      <c r="F316" s="134"/>
    </row>
    <row r="317" spans="1:6" ht="13" customHeight="1">
      <c r="B317" s="134"/>
      <c r="C317" s="134"/>
      <c r="D317" s="134"/>
      <c r="E317" s="134"/>
      <c r="F317" s="134"/>
    </row>
    <row r="318" spans="1:6" ht="13" customHeight="1">
      <c r="B318" s="134"/>
      <c r="C318" s="134"/>
      <c r="D318" s="134"/>
      <c r="E318" s="134"/>
      <c r="F318" s="134"/>
    </row>
    <row r="319" spans="1:6" ht="13" customHeight="1">
      <c r="B319" s="134"/>
      <c r="C319" s="134"/>
      <c r="D319" s="134"/>
      <c r="E319" s="134"/>
      <c r="F319" s="134"/>
    </row>
    <row r="320" spans="1:6" ht="13" customHeight="1">
      <c r="B320" s="134"/>
      <c r="C320" s="134"/>
      <c r="D320" s="134"/>
      <c r="E320" s="134"/>
      <c r="F320" s="134"/>
    </row>
    <row r="321" s="134" customFormat="1" ht="13" customHeight="1"/>
    <row r="322" s="134" customFormat="1" ht="13" customHeight="1"/>
    <row r="323" s="134" customFormat="1" ht="13" customHeight="1"/>
    <row r="324" s="134" customFormat="1" ht="13" customHeight="1"/>
    <row r="325" s="134" customFormat="1" ht="13" customHeight="1"/>
    <row r="326" s="139" customFormat="1" ht="13" customHeight="1"/>
    <row r="327" s="139" customFormat="1" ht="13" customHeight="1"/>
    <row r="328" s="134" customFormat="1" ht="13" customHeight="1"/>
    <row r="329" s="134" customFormat="1" ht="13" customHeight="1"/>
    <row r="330" s="134" customFormat="1" ht="13" customHeight="1"/>
    <row r="331" s="32" customFormat="1" ht="13" customHeight="1"/>
    <row r="332" s="134" customFormat="1" ht="13" customHeight="1"/>
    <row r="333" s="134" customFormat="1" ht="13" customHeight="1"/>
    <row r="334" s="134" customFormat="1" ht="13" customHeight="1"/>
    <row r="335" s="134" customFormat="1" ht="13" customHeight="1"/>
    <row r="336" s="312" customFormat="1" ht="13" customHeight="1"/>
    <row r="337" spans="2:6" ht="13" customHeight="1">
      <c r="B337" s="134"/>
      <c r="C337" s="134"/>
      <c r="D337" s="134"/>
      <c r="E337" s="134"/>
      <c r="F337" s="134"/>
    </row>
    <row r="338" spans="2:6" ht="13" customHeight="1">
      <c r="B338" s="134"/>
      <c r="C338" s="134"/>
      <c r="D338" s="134"/>
      <c r="E338" s="134"/>
      <c r="F338" s="134"/>
    </row>
    <row r="339" spans="2:6" ht="13" customHeight="1">
      <c r="B339" s="134"/>
      <c r="C339" s="134"/>
      <c r="D339" s="134"/>
      <c r="E339" s="134"/>
      <c r="F339" s="134"/>
    </row>
    <row r="340" spans="2:6" ht="13" customHeight="1">
      <c r="B340" s="134"/>
      <c r="C340" s="134"/>
      <c r="D340" s="134"/>
      <c r="E340" s="134"/>
      <c r="F340" s="134"/>
    </row>
    <row r="341" spans="2:6" ht="13" customHeight="1">
      <c r="B341" s="134"/>
      <c r="C341" s="134"/>
      <c r="D341" s="134"/>
      <c r="E341" s="134"/>
      <c r="F341" s="134"/>
    </row>
    <row r="342" spans="2:6" ht="13" customHeight="1">
      <c r="B342" s="134"/>
      <c r="C342" s="134"/>
      <c r="D342" s="134"/>
      <c r="E342" s="134"/>
      <c r="F342" s="134"/>
    </row>
    <row r="343" spans="2:6" s="139" customFormat="1" ht="13" customHeight="1"/>
    <row r="344" spans="2:6" ht="13" customHeight="1">
      <c r="B344" s="134"/>
      <c r="C344" s="134"/>
      <c r="D344" s="134"/>
      <c r="E344" s="134"/>
      <c r="F344" s="134"/>
    </row>
    <row r="345" spans="2:6" ht="13" customHeight="1">
      <c r="B345" s="134"/>
      <c r="C345" s="134"/>
      <c r="D345" s="134"/>
      <c r="E345" s="134"/>
      <c r="F345" s="134"/>
    </row>
    <row r="346" spans="2:6" ht="13" customHeight="1">
      <c r="B346" s="134"/>
      <c r="C346" s="134"/>
      <c r="D346" s="134"/>
      <c r="E346" s="134"/>
      <c r="F346" s="134"/>
    </row>
    <row r="347" spans="2:6" ht="13" customHeight="1">
      <c r="B347" s="134"/>
      <c r="C347" s="134"/>
      <c r="D347" s="134"/>
      <c r="E347" s="134"/>
      <c r="F347" s="134"/>
    </row>
    <row r="348" spans="2:6" ht="13" customHeight="1">
      <c r="B348" s="134"/>
      <c r="C348" s="134"/>
      <c r="D348" s="134"/>
      <c r="E348" s="134"/>
      <c r="F348" s="134"/>
    </row>
    <row r="349" spans="2:6" s="139" customFormat="1" ht="13" customHeight="1"/>
    <row r="350" spans="2:6" s="139" customFormat="1" ht="13" customHeight="1"/>
    <row r="351" spans="2:6" s="139" customFormat="1" ht="13" customHeight="1">
      <c r="B351" s="126"/>
    </row>
    <row r="352" spans="2:6" s="139" customFormat="1" ht="13" customHeight="1"/>
    <row r="353" spans="1:6" s="139" customFormat="1" ht="13" customHeight="1">
      <c r="B353" s="126"/>
    </row>
    <row r="354" spans="1:6" s="139" customFormat="1" ht="13" customHeight="1"/>
    <row r="355" spans="1:6" s="139" customFormat="1" ht="13" customHeight="1"/>
    <row r="356" spans="1:6" s="139" customFormat="1" ht="13" customHeight="1"/>
    <row r="357" spans="1:6" s="139" customFormat="1" ht="13" customHeight="1">
      <c r="A357" s="126"/>
      <c r="B357" s="126"/>
    </row>
    <row r="358" spans="1:6" s="139" customFormat="1" ht="13" customHeight="1"/>
    <row r="359" spans="1:6" s="139" customFormat="1" ht="13" customHeight="1"/>
    <row r="360" spans="1:6" s="139" customFormat="1" ht="13" customHeight="1"/>
    <row r="361" spans="1:6" s="139" customFormat="1" ht="13" customHeight="1"/>
    <row r="362" spans="1:6" s="139" customFormat="1" ht="13" customHeight="1"/>
    <row r="363" spans="1:6" s="139" customFormat="1" ht="13" customHeight="1"/>
    <row r="364" spans="1:6" s="139" customFormat="1" ht="13" customHeight="1"/>
    <row r="365" spans="1:6" s="139" customFormat="1" ht="13" customHeight="1"/>
    <row r="366" spans="1:6" s="139" customFormat="1" ht="13" customHeight="1"/>
    <row r="367" spans="1:6" ht="13" customHeight="1">
      <c r="B367" s="134"/>
      <c r="C367" s="134"/>
      <c r="D367" s="134"/>
      <c r="E367" s="134"/>
      <c r="F367" s="134"/>
    </row>
    <row r="368" spans="1:6" ht="13" customHeight="1">
      <c r="B368" s="134"/>
      <c r="C368" s="134"/>
      <c r="D368" s="134"/>
      <c r="E368" s="134"/>
      <c r="F368" s="134"/>
    </row>
    <row r="369" spans="1:6" ht="13" customHeight="1">
      <c r="B369" s="134"/>
      <c r="C369" s="134"/>
      <c r="D369" s="134"/>
      <c r="E369" s="134"/>
      <c r="F369" s="134"/>
    </row>
    <row r="370" spans="1:6" ht="13" customHeight="1">
      <c r="B370" s="134"/>
      <c r="C370" s="134"/>
      <c r="D370" s="134"/>
      <c r="E370" s="134"/>
      <c r="F370" s="134"/>
    </row>
    <row r="371" spans="1:6" ht="13" customHeight="1">
      <c r="B371" s="134"/>
      <c r="C371" s="134"/>
      <c r="D371" s="134"/>
      <c r="E371" s="134"/>
      <c r="F371" s="134"/>
    </row>
    <row r="372" spans="1:6" ht="13" customHeight="1">
      <c r="B372" s="134"/>
      <c r="C372" s="134"/>
      <c r="D372" s="134"/>
      <c r="E372" s="134"/>
      <c r="F372" s="134"/>
    </row>
    <row r="373" spans="1:6" ht="13" customHeight="1">
      <c r="B373" s="134"/>
      <c r="C373" s="134"/>
      <c r="D373" s="134"/>
      <c r="E373" s="134"/>
      <c r="F373" s="134"/>
    </row>
    <row r="374" spans="1:6" ht="13" customHeight="1">
      <c r="B374" s="134"/>
      <c r="C374" s="134"/>
      <c r="D374" s="134"/>
      <c r="E374" s="134"/>
      <c r="F374" s="134"/>
    </row>
    <row r="375" spans="1:6" ht="13" customHeight="1">
      <c r="A375" s="144"/>
      <c r="B375" s="134"/>
      <c r="C375" s="134"/>
      <c r="D375" s="134"/>
      <c r="E375" s="134"/>
      <c r="F375" s="134"/>
    </row>
    <row r="376" spans="1:6" ht="13" customHeight="1">
      <c r="A376" s="144"/>
      <c r="B376" s="134"/>
      <c r="C376" s="134"/>
      <c r="D376" s="134"/>
      <c r="E376" s="134"/>
      <c r="F376" s="134"/>
    </row>
    <row r="377" spans="1:6" ht="13" customHeight="1">
      <c r="A377" s="144"/>
      <c r="B377" s="134"/>
      <c r="C377" s="134"/>
      <c r="D377" s="134"/>
      <c r="E377" s="134"/>
      <c r="F377" s="134"/>
    </row>
    <row r="378" spans="1:6" ht="13" customHeight="1">
      <c r="B378" s="134"/>
      <c r="C378" s="134"/>
      <c r="D378" s="134"/>
      <c r="E378" s="134"/>
      <c r="F378" s="134"/>
    </row>
    <row r="379" spans="1:6" ht="13" customHeight="1">
      <c r="B379" s="134"/>
      <c r="C379" s="134"/>
      <c r="D379" s="134"/>
      <c r="E379" s="134"/>
      <c r="F379" s="134"/>
    </row>
    <row r="380" spans="1:6" ht="13" customHeight="1">
      <c r="B380" s="134"/>
      <c r="C380" s="134"/>
      <c r="D380" s="134"/>
      <c r="E380" s="134"/>
      <c r="F380" s="134"/>
    </row>
    <row r="381" spans="1:6" ht="13" customHeight="1">
      <c r="B381" s="134"/>
      <c r="C381" s="134"/>
      <c r="D381" s="134"/>
      <c r="E381" s="134"/>
      <c r="F381" s="134"/>
    </row>
    <row r="382" spans="1:6" ht="13" customHeight="1">
      <c r="B382" s="134"/>
      <c r="C382" s="134"/>
      <c r="D382" s="134"/>
      <c r="E382" s="134"/>
      <c r="F382" s="134"/>
    </row>
    <row r="383" spans="1:6" ht="13" customHeight="1">
      <c r="B383" s="134"/>
      <c r="C383" s="134"/>
      <c r="D383" s="134"/>
      <c r="E383" s="134"/>
      <c r="F383" s="134"/>
    </row>
    <row r="384" spans="1:6" ht="13" customHeight="1">
      <c r="B384" s="134"/>
      <c r="C384" s="134"/>
      <c r="D384" s="134"/>
      <c r="E384" s="134"/>
      <c r="F384" s="134"/>
    </row>
    <row r="385" s="134" customFormat="1" ht="13" customHeight="1"/>
    <row r="386" s="134" customFormat="1" ht="13" customHeight="1"/>
    <row r="387" s="134" customFormat="1" ht="13" customHeight="1"/>
    <row r="388" s="139" customFormat="1" ht="13" customHeight="1"/>
    <row r="389" s="139" customFormat="1" ht="13" customHeight="1"/>
    <row r="390" s="139" customFormat="1" ht="13" customHeight="1"/>
    <row r="391" s="139" customFormat="1" ht="13" customHeight="1"/>
    <row r="392" s="139" customFormat="1" ht="13" customHeight="1"/>
    <row r="393" s="139" customFormat="1" ht="13" customHeight="1"/>
    <row r="394" s="134" customFormat="1" ht="13" customHeight="1"/>
    <row r="395" s="139" customFormat="1" ht="13" customHeight="1"/>
    <row r="396" s="139" customFormat="1" ht="13" customHeight="1"/>
    <row r="397" s="139" customFormat="1" ht="13" customHeight="1"/>
    <row r="398" s="139" customFormat="1" ht="13" customHeight="1"/>
    <row r="399" s="139" customFormat="1" ht="13" customHeight="1"/>
    <row r="400" s="139" customFormat="1" ht="13" customHeight="1"/>
    <row r="401" s="139" customFormat="1" ht="13" customHeight="1"/>
    <row r="402" s="139" customFormat="1" ht="13" customHeight="1"/>
    <row r="403" s="139" customFormat="1" ht="13" customHeight="1"/>
    <row r="404" s="139" customFormat="1" ht="13" customHeight="1"/>
    <row r="405" s="139" customFormat="1" ht="13" customHeight="1"/>
    <row r="406" s="134" customFormat="1" ht="13" customHeight="1"/>
    <row r="407" s="134" customFormat="1" ht="13" customHeight="1"/>
    <row r="408" s="134" customFormat="1" ht="13" customHeight="1"/>
    <row r="409" s="134" customFormat="1" ht="13" customHeight="1"/>
    <row r="410" s="134" customFormat="1" ht="13" customHeight="1"/>
    <row r="411" s="134" customFormat="1" ht="13" customHeight="1"/>
    <row r="412" s="134" customFormat="1" ht="13" customHeight="1"/>
    <row r="413" s="134" customFormat="1" ht="13" customHeight="1"/>
    <row r="414" s="134" customFormat="1" ht="13" customHeight="1"/>
    <row r="415" s="134" customFormat="1" ht="13" customHeight="1"/>
    <row r="416" s="134" customFormat="1" ht="13" customHeight="1"/>
    <row r="417" s="134" customFormat="1" ht="13" customHeight="1"/>
    <row r="418" s="134" customFormat="1" ht="13" customHeight="1"/>
    <row r="419" s="134" customFormat="1" ht="13" customHeight="1"/>
    <row r="420" s="134" customFormat="1" ht="13" customHeight="1"/>
    <row r="421" s="134" customFormat="1" ht="13" customHeight="1"/>
    <row r="422" s="134" customFormat="1" ht="13" customHeight="1"/>
    <row r="423" s="134" customFormat="1" ht="13" customHeight="1"/>
    <row r="424" s="134" customFormat="1" ht="13" customHeight="1"/>
    <row r="425" s="134" customFormat="1" ht="13" customHeight="1"/>
    <row r="426" s="134" customFormat="1" ht="12"/>
    <row r="427" s="134" customFormat="1" ht="13" customHeight="1"/>
    <row r="428" s="134" customFormat="1" ht="12"/>
    <row r="429" s="134" customFormat="1" ht="12"/>
    <row r="430" s="134" customFormat="1" ht="12"/>
    <row r="431" s="134" customFormat="1" ht="13" customHeight="1"/>
    <row r="432" s="134" customFormat="1" ht="13" customHeight="1"/>
    <row r="433" s="134" customFormat="1" ht="13" customHeight="1"/>
    <row r="434" s="134" customFormat="1" ht="13" customHeight="1"/>
    <row r="435" s="134" customFormat="1" ht="13" customHeight="1"/>
    <row r="436" s="76" customFormat="1" ht="13" customHeight="1"/>
    <row r="437" s="76" customFormat="1" ht="13" customHeight="1"/>
    <row r="438" s="76" customFormat="1" ht="13" customHeight="1"/>
    <row r="439" s="76" customFormat="1" ht="13" customHeight="1"/>
    <row r="440" s="134" customFormat="1" ht="13" customHeight="1"/>
    <row r="441" s="134" customFormat="1" ht="13" customHeight="1"/>
    <row r="442" s="32" customFormat="1" ht="13" customHeight="1"/>
    <row r="443" s="134" customFormat="1" ht="13" customHeight="1"/>
    <row r="444" s="134" customFormat="1" ht="13" customHeight="1"/>
    <row r="445" s="134" customFormat="1" ht="13" customHeight="1"/>
    <row r="446" s="160" customFormat="1" ht="12"/>
  </sheetData>
  <pageMargins left="0.7" right="0.7" top="0.75" bottom="0.75" header="0.3" footer="0.3"/>
  <pageSetup paperSize="9" orientation="portrait" r:id="rId1"/>
  <headerFooter>
    <oddFooter>&amp;C&amp;"Calibri,Regular"&amp;K000000&amp;P/&amp;N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7"/>
  <sheetViews>
    <sheetView topLeftCell="A47" zoomScale="237" zoomScaleNormal="237" workbookViewId="0">
      <selection activeCell="G17" sqref="G17"/>
    </sheetView>
  </sheetViews>
  <sheetFormatPr baseColWidth="10" defaultColWidth="11" defaultRowHeight="12"/>
  <cols>
    <col min="1" max="1" width="8.83203125" style="35" bestFit="1" customWidth="1"/>
    <col min="2" max="5" width="11" style="35"/>
    <col min="6" max="6" width="14.1640625" style="35" customWidth="1"/>
    <col min="7" max="16384" width="11" style="35"/>
  </cols>
  <sheetData>
    <row r="1" spans="1:6">
      <c r="A1" s="69" t="s">
        <v>12</v>
      </c>
      <c r="B1" s="70" t="str">
        <f>prva!A15</f>
        <v>ETAŽNI LASTNIKI STAVBE</v>
      </c>
      <c r="C1" s="71"/>
      <c r="D1" s="72"/>
      <c r="E1" s="71"/>
      <c r="F1" s="73"/>
    </row>
    <row r="2" spans="1:6">
      <c r="A2" s="74"/>
      <c r="B2" s="75" t="str">
        <f>prva!A16</f>
        <v>ZIHERLOVA ULICA 6</v>
      </c>
      <c r="C2" s="76"/>
      <c r="D2" s="76"/>
      <c r="E2" s="76"/>
      <c r="F2" s="77"/>
    </row>
    <row r="3" spans="1:6">
      <c r="A3" s="74"/>
      <c r="B3" s="75" t="str">
        <f>prva!A17</f>
        <v>1000 LJUBLJANA</v>
      </c>
      <c r="C3" s="76"/>
      <c r="D3" s="78"/>
      <c r="E3" s="76"/>
      <c r="F3" s="77"/>
    </row>
    <row r="4" spans="1:6">
      <c r="A4" s="79"/>
      <c r="B4" s="80"/>
      <c r="C4" s="81"/>
      <c r="D4" s="81"/>
      <c r="E4" s="81"/>
      <c r="F4" s="82"/>
    </row>
    <row r="5" spans="1:6">
      <c r="A5" s="76"/>
      <c r="B5" s="75"/>
      <c r="C5" s="76"/>
      <c r="D5" s="76"/>
      <c r="E5" s="76"/>
      <c r="F5" s="83"/>
    </row>
    <row r="6" spans="1:6">
      <c r="A6" s="84" t="s">
        <v>42</v>
      </c>
      <c r="B6" s="85" t="str">
        <f>B2</f>
        <v>ZIHERLOVA ULICA 6</v>
      </c>
      <c r="C6" s="86"/>
      <c r="D6" s="85" t="str">
        <f>B3</f>
        <v>1000 LJUBLJANA</v>
      </c>
      <c r="E6" s="86"/>
      <c r="F6" s="87"/>
    </row>
    <row r="7" spans="1:6">
      <c r="A7" s="76"/>
      <c r="B7" s="75"/>
      <c r="C7" s="76"/>
      <c r="D7" s="76"/>
      <c r="E7" s="76"/>
      <c r="F7" s="83"/>
    </row>
    <row r="8" spans="1:6">
      <c r="A8" s="84" t="s">
        <v>13</v>
      </c>
      <c r="B8" s="572" t="s">
        <v>41</v>
      </c>
      <c r="C8" s="572"/>
      <c r="D8" s="572"/>
      <c r="E8" s="572"/>
      <c r="F8" s="573"/>
    </row>
    <row r="9" spans="1:6">
      <c r="A9" s="76"/>
      <c r="B9" s="76"/>
      <c r="C9" s="76"/>
      <c r="D9" s="76"/>
      <c r="E9" s="76"/>
      <c r="F9" s="83"/>
    </row>
    <row r="10" spans="1:6">
      <c r="A10" s="76"/>
      <c r="B10" s="76"/>
      <c r="C10" s="76"/>
      <c r="D10" s="76"/>
      <c r="E10" s="76"/>
      <c r="F10" s="83"/>
    </row>
    <row r="11" spans="1:6">
      <c r="A11" s="76"/>
      <c r="B11" s="88" t="s">
        <v>14</v>
      </c>
      <c r="C11" s="89"/>
      <c r="D11" s="89"/>
      <c r="E11" s="89"/>
      <c r="F11" s="90"/>
    </row>
    <row r="12" spans="1:6">
      <c r="A12" s="76"/>
      <c r="B12" s="76"/>
      <c r="C12" s="76"/>
      <c r="D12" s="76"/>
      <c r="E12" s="76"/>
      <c r="F12" s="83"/>
    </row>
    <row r="13" spans="1:6">
      <c r="A13" s="91"/>
      <c r="B13" s="88" t="s">
        <v>20</v>
      </c>
      <c r="C13" s="89"/>
      <c r="D13" s="89"/>
      <c r="E13" s="89"/>
      <c r="F13" s="90"/>
    </row>
    <row r="14" spans="1:6">
      <c r="A14" s="91"/>
      <c r="B14" s="75"/>
      <c r="C14" s="76"/>
      <c r="D14" s="76"/>
      <c r="E14" s="76"/>
      <c r="F14" s="83"/>
    </row>
    <row r="15" spans="1:6">
      <c r="A15" s="91"/>
      <c r="B15" s="75" t="str">
        <f>'pripravljalna dela'!B2</f>
        <v>PRIPRAVLJALNA DELA</v>
      </c>
      <c r="C15" s="76"/>
      <c r="D15" s="76"/>
      <c r="E15" s="83"/>
      <c r="F15" s="95">
        <f>'pripravljalna dela'!F42</f>
        <v>0</v>
      </c>
    </row>
    <row r="16" spans="1:6" s="134" customFormat="1">
      <c r="A16" s="91"/>
      <c r="B16" s="76"/>
      <c r="C16" s="76"/>
      <c r="D16" s="76"/>
      <c r="E16" s="83"/>
      <c r="F16" s="83"/>
    </row>
    <row r="17" spans="1:6">
      <c r="A17" s="92"/>
      <c r="B17" s="75" t="str">
        <f>FASADA!B2</f>
        <v>SANACIJA FASADE</v>
      </c>
      <c r="C17" s="76"/>
      <c r="D17" s="76"/>
      <c r="E17" s="83"/>
      <c r="F17" s="562">
        <f>SUM(E18:E26)</f>
        <v>0</v>
      </c>
    </row>
    <row r="18" spans="1:6">
      <c r="A18" s="92"/>
      <c r="B18" s="76" t="str">
        <f>FASADA!B5</f>
        <v>RUŠITVENA IN DEMONTAŽNA DELA</v>
      </c>
      <c r="C18" s="76"/>
      <c r="D18" s="76"/>
      <c r="E18" s="83">
        <f>FASADA!F85</f>
        <v>0</v>
      </c>
      <c r="F18" s="83"/>
    </row>
    <row r="19" spans="1:6" s="134" customFormat="1">
      <c r="B19" s="134" t="str">
        <f>FASADA!B89</f>
        <v>ZIDARSKA DELA</v>
      </c>
      <c r="E19" s="561">
        <f>FASADA!F215</f>
        <v>0</v>
      </c>
      <c r="F19" s="561"/>
    </row>
    <row r="20" spans="1:6" s="134" customFormat="1">
      <c r="B20" s="134" t="str">
        <f>FASADA!B219</f>
        <v>KLEPARSKA DELA</v>
      </c>
      <c r="E20" s="561">
        <f>FASADA!F267</f>
        <v>0</v>
      </c>
      <c r="F20" s="561"/>
    </row>
    <row r="21" spans="1:6" s="134" customFormat="1">
      <c r="B21" s="134" t="str">
        <f>FASADA!B271</f>
        <v>KAMNOSEŠKA DELA</v>
      </c>
      <c r="E21" s="561">
        <f>FASADA!F290</f>
        <v>0</v>
      </c>
      <c r="F21" s="561"/>
    </row>
    <row r="22" spans="1:6" s="134" customFormat="1">
      <c r="B22" s="134" t="str">
        <f>FASADA!B294</f>
        <v>KLJUČAVNIČARSKA DELA</v>
      </c>
      <c r="E22" s="561">
        <f>FASADA!F340</f>
        <v>0</v>
      </c>
      <c r="F22" s="561"/>
    </row>
    <row r="23" spans="1:6" s="134" customFormat="1">
      <c r="B23" s="134" t="str">
        <f>FASADA!B344</f>
        <v>PLESKARSKA DELA</v>
      </c>
      <c r="E23" s="561">
        <f>FASADA!F380</f>
        <v>0</v>
      </c>
      <c r="F23" s="561"/>
    </row>
    <row r="24" spans="1:6" s="134" customFormat="1">
      <c r="B24" s="134" t="str">
        <f>FASADA!B384</f>
        <v>FASADERSKA DELA</v>
      </c>
      <c r="E24" s="561">
        <f>FASADA!F587</f>
        <v>0</v>
      </c>
      <c r="F24" s="561"/>
    </row>
    <row r="25" spans="1:6" s="134" customFormat="1">
      <c r="B25" s="134" t="str">
        <f>FASADA!B591</f>
        <v>STABVNO POHIŠTVO</v>
      </c>
      <c r="E25" s="561">
        <f>FASADA!F602</f>
        <v>0</v>
      </c>
      <c r="F25" s="561"/>
    </row>
    <row r="26" spans="1:6" s="134" customFormat="1">
      <c r="B26" s="134" t="str">
        <f>FASADA!B606</f>
        <v>RAZNA DELA</v>
      </c>
      <c r="E26" s="561">
        <f>FASADA!F623</f>
        <v>0</v>
      </c>
      <c r="F26" s="561"/>
    </row>
    <row r="27" spans="1:6" s="134" customFormat="1">
      <c r="E27" s="561"/>
      <c r="F27" s="561"/>
    </row>
    <row r="28" spans="1:6" s="134" customFormat="1">
      <c r="B28" s="560" t="str">
        <f>'VERTIKALNA STREHA'!B2</f>
        <v>SANACIJA VERTIKALNE STREŠINE</v>
      </c>
      <c r="E28" s="561"/>
      <c r="F28" s="562">
        <f>SUM(E29:E31)</f>
        <v>0</v>
      </c>
    </row>
    <row r="29" spans="1:6" s="134" customFormat="1">
      <c r="B29" s="134" t="str">
        <f>'VERTIKALNA STREHA'!B5</f>
        <v>RUŠITVENA IN DEMONTAŽNA DELA</v>
      </c>
      <c r="E29" s="561">
        <f>'VERTIKALNA STREHA'!F24</f>
        <v>0</v>
      </c>
      <c r="F29" s="561"/>
    </row>
    <row r="30" spans="1:6" s="134" customFormat="1">
      <c r="B30" s="134" t="str">
        <f>'VERTIKALNA STREHA'!B28</f>
        <v>KROVSKA DELA</v>
      </c>
      <c r="E30" s="561">
        <f>'VERTIKALNA STREHA'!F84</f>
        <v>0</v>
      </c>
      <c r="F30" s="561"/>
    </row>
    <row r="31" spans="1:6" s="134" customFormat="1">
      <c r="B31" s="134" t="str">
        <f>'VERTIKALNA STREHA'!B88</f>
        <v>KLEPARSKA DELA</v>
      </c>
      <c r="E31" s="561">
        <f>'VERTIKALNA STREHA'!F100</f>
        <v>0</v>
      </c>
      <c r="F31" s="561"/>
    </row>
    <row r="32" spans="1:6" s="134" customFormat="1">
      <c r="E32" s="561"/>
      <c r="F32" s="561"/>
    </row>
    <row r="33" spans="2:6" s="134" customFormat="1">
      <c r="B33" s="560" t="str">
        <f>'POŠEVNA STREHA'!B2</f>
        <v>SANACIJA POŠEVNE STREHE</v>
      </c>
      <c r="E33" s="561"/>
      <c r="F33" s="562">
        <f>SUM(E34:E38)</f>
        <v>0</v>
      </c>
    </row>
    <row r="34" spans="2:6" s="134" customFormat="1">
      <c r="B34" s="134" t="str">
        <f>'POŠEVNA STREHA'!B6</f>
        <v>RUŠITVENA IN DEMONTAŽNA DELA</v>
      </c>
      <c r="E34" s="561">
        <f>'POŠEVNA STREHA'!F31</f>
        <v>0</v>
      </c>
      <c r="F34" s="561"/>
    </row>
    <row r="35" spans="2:6" s="134" customFormat="1">
      <c r="B35" s="134" t="str">
        <f>'POŠEVNA STREHA'!B35</f>
        <v>ZIDARSKA DELA</v>
      </c>
      <c r="E35" s="561">
        <f>'POŠEVNA STREHA'!F84</f>
        <v>0</v>
      </c>
      <c r="F35" s="561"/>
    </row>
    <row r="36" spans="2:6" s="134" customFormat="1">
      <c r="B36" s="134" t="str">
        <f>'POŠEVNA STREHA'!B88</f>
        <v>KROVSKA DELA</v>
      </c>
      <c r="E36" s="561">
        <f>'POŠEVNA STREHA'!F147</f>
        <v>0</v>
      </c>
      <c r="F36" s="561"/>
    </row>
    <row r="37" spans="2:6" s="134" customFormat="1">
      <c r="B37" s="134" t="str">
        <f>'POŠEVNA STREHA'!B151</f>
        <v>KLEPARSKA DELA</v>
      </c>
      <c r="E37" s="561">
        <f>'POŠEVNA STREHA'!F206</f>
        <v>0</v>
      </c>
      <c r="F37" s="561"/>
    </row>
    <row r="38" spans="2:6" s="134" customFormat="1">
      <c r="B38" s="134" t="str">
        <f>'POŠEVNA STREHA'!B210</f>
        <v>KLJUČAVNIČARSKA DELA</v>
      </c>
      <c r="E38" s="561">
        <f>'POŠEVNA STREHA'!F229</f>
        <v>0</v>
      </c>
      <c r="F38" s="561"/>
    </row>
    <row r="39" spans="2:6" s="134" customFormat="1">
      <c r="E39" s="561"/>
      <c r="F39" s="562"/>
    </row>
    <row r="40" spans="2:6" s="134" customFormat="1">
      <c r="B40" s="560" t="str">
        <f>PODSTREHA!B2</f>
        <v>SANACIJA STROPA PROTI PODSTREHI</v>
      </c>
      <c r="E40" s="561"/>
      <c r="F40" s="562">
        <f>PODSTREHA!F72</f>
        <v>0</v>
      </c>
    </row>
    <row r="41" spans="2:6" s="134" customFormat="1">
      <c r="E41" s="561"/>
      <c r="F41" s="562"/>
    </row>
    <row r="42" spans="2:6" s="134" customFormat="1">
      <c r="B42" s="560" t="str">
        <f>KLET!B2</f>
        <v>SANACIJA TAL NAD KLETJO</v>
      </c>
      <c r="E42" s="561"/>
      <c r="F42" s="562">
        <f>KLET!F57</f>
        <v>0</v>
      </c>
    </row>
    <row r="43" spans="2:6" s="134" customFormat="1">
      <c r="B43" s="560"/>
      <c r="E43" s="561"/>
      <c r="F43" s="562"/>
    </row>
    <row r="44" spans="2:6" s="134" customFormat="1">
      <c r="B44" s="560" t="str">
        <f>TERASA!B2</f>
        <v>SANACIJA TERASE</v>
      </c>
      <c r="E44" s="561"/>
      <c r="F44" s="562">
        <f>SUM(E45:E46)</f>
        <v>0</v>
      </c>
    </row>
    <row r="45" spans="2:6" s="134" customFormat="1">
      <c r="B45" s="134" t="str">
        <f>TERASA!B6</f>
        <v>RUŠITVENA DELA</v>
      </c>
      <c r="E45" s="561">
        <f>TERASA!F24</f>
        <v>0</v>
      </c>
      <c r="F45" s="562"/>
    </row>
    <row r="46" spans="2:6" s="134" customFormat="1">
      <c r="B46" s="134" t="str">
        <f>TERASA!B28</f>
        <v>ZIDARSKA DELA</v>
      </c>
      <c r="E46" s="561">
        <f>TERASA!F132</f>
        <v>0</v>
      </c>
      <c r="F46" s="562"/>
    </row>
    <row r="47" spans="2:6" s="134" customFormat="1"/>
    <row r="48" spans="2:6" s="134" customFormat="1">
      <c r="B48" s="134" t="s">
        <v>863</v>
      </c>
      <c r="F48" s="561">
        <f>SUM(F15:F47)*0.1</f>
        <v>0</v>
      </c>
    </row>
    <row r="49" spans="1:6" s="134" customFormat="1"/>
    <row r="50" spans="1:6">
      <c r="A50" s="75"/>
      <c r="B50" s="88" t="s">
        <v>15</v>
      </c>
      <c r="C50" s="93"/>
      <c r="D50" s="93"/>
      <c r="E50" s="93"/>
      <c r="F50" s="94">
        <f>SUM(F14:F49)</f>
        <v>0</v>
      </c>
    </row>
    <row r="51" spans="1:6">
      <c r="A51" s="75"/>
      <c r="B51" s="75"/>
      <c r="C51" s="75"/>
      <c r="D51" s="75"/>
      <c r="E51" s="75"/>
      <c r="F51" s="95"/>
    </row>
    <row r="52" spans="1:6" ht="13" thickBot="1">
      <c r="A52" s="76"/>
      <c r="B52" s="76"/>
      <c r="C52" s="76"/>
      <c r="D52" s="76"/>
      <c r="E52" s="76"/>
      <c r="F52" s="83"/>
    </row>
    <row r="53" spans="1:6">
      <c r="A53" s="76"/>
      <c r="B53" s="96" t="s">
        <v>21</v>
      </c>
      <c r="C53" s="97"/>
      <c r="D53" s="97"/>
      <c r="E53" s="97"/>
      <c r="F53" s="98">
        <f>F50</f>
        <v>0</v>
      </c>
    </row>
    <row r="54" spans="1:6">
      <c r="A54" s="76"/>
      <c r="B54" s="99" t="s">
        <v>38</v>
      </c>
      <c r="C54" s="76"/>
      <c r="D54" s="76"/>
      <c r="E54" s="76"/>
      <c r="F54" s="100">
        <f>F53*0.095</f>
        <v>0</v>
      </c>
    </row>
    <row r="55" spans="1:6" ht="13" thickBot="1">
      <c r="A55" s="76"/>
      <c r="B55" s="101" t="s">
        <v>22</v>
      </c>
      <c r="C55" s="102"/>
      <c r="D55" s="103"/>
      <c r="E55" s="103"/>
      <c r="F55" s="104">
        <f>F54+F53</f>
        <v>0</v>
      </c>
    </row>
    <row r="56" spans="1:6" ht="13" thickBot="1">
      <c r="A56" s="76"/>
      <c r="B56" s="75"/>
      <c r="C56" s="76"/>
      <c r="D56" s="76"/>
      <c r="E56" s="76"/>
      <c r="F56" s="83"/>
    </row>
    <row r="57" spans="1:6" ht="13" thickBot="1">
      <c r="A57" s="76"/>
      <c r="B57" s="105" t="s">
        <v>18</v>
      </c>
      <c r="C57" s="106"/>
      <c r="D57" s="106"/>
      <c r="E57" s="106"/>
      <c r="F57" s="107">
        <f>F55</f>
        <v>0</v>
      </c>
    </row>
  </sheetData>
  <mergeCells count="1">
    <mergeCell ref="B8:F8"/>
  </mergeCells>
  <phoneticPr fontId="3" type="noConversion"/>
  <pageMargins left="0.7" right="0.7" top="0.75" bottom="0.75" header="0.3" footer="0.3"/>
  <pageSetup paperSize="9" orientation="portrait" r:id="rId1"/>
  <headerFooter>
    <oddFooter>&amp;C&amp;"Calibri,Regular"&amp;K000000&amp;P/&amp;N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4"/>
  <sheetViews>
    <sheetView topLeftCell="A45" zoomScale="130" zoomScaleNormal="130" workbookViewId="0">
      <selection activeCell="G17" sqref="G17"/>
    </sheetView>
  </sheetViews>
  <sheetFormatPr baseColWidth="10" defaultColWidth="11.33203125" defaultRowHeight="13" customHeight="1"/>
  <cols>
    <col min="1" max="16384" width="11.33203125" style="189"/>
  </cols>
  <sheetData>
    <row r="1" spans="1:7" ht="13" customHeight="1">
      <c r="A1" s="332"/>
      <c r="B1" s="332"/>
      <c r="C1" s="332"/>
      <c r="D1" s="332"/>
      <c r="E1" s="332"/>
      <c r="F1" s="332"/>
      <c r="G1" s="294"/>
    </row>
    <row r="2" spans="1:7" ht="13" customHeight="1" thickBot="1">
      <c r="A2" s="333" t="s">
        <v>169</v>
      </c>
      <c r="B2" s="333"/>
      <c r="C2" s="333"/>
      <c r="D2" s="333"/>
      <c r="E2" s="333"/>
      <c r="F2" s="333"/>
      <c r="G2" s="294"/>
    </row>
    <row r="3" spans="1:7" ht="13" customHeight="1" thickTop="1">
      <c r="A3" s="334"/>
      <c r="B3" s="334"/>
      <c r="C3" s="334"/>
      <c r="D3" s="334"/>
      <c r="E3" s="334"/>
      <c r="F3" s="335"/>
      <c r="G3" s="294"/>
    </row>
    <row r="4" spans="1:7" ht="13" customHeight="1">
      <c r="A4" s="575" t="s">
        <v>170</v>
      </c>
      <c r="B4" s="575"/>
      <c r="C4" s="575"/>
      <c r="D4" s="575"/>
      <c r="E4" s="575"/>
      <c r="F4" s="575"/>
      <c r="G4" s="332"/>
    </row>
    <row r="5" spans="1:7" ht="13" customHeight="1">
      <c r="A5" s="575" t="s">
        <v>171</v>
      </c>
      <c r="B5" s="575"/>
      <c r="C5" s="575"/>
      <c r="D5" s="575"/>
      <c r="E5" s="575"/>
      <c r="F5" s="575"/>
      <c r="G5" s="332"/>
    </row>
    <row r="6" spans="1:7" ht="13" customHeight="1">
      <c r="A6" s="575" t="s">
        <v>172</v>
      </c>
      <c r="B6" s="575"/>
      <c r="C6" s="575"/>
      <c r="D6" s="575"/>
      <c r="E6" s="575"/>
      <c r="F6" s="575"/>
      <c r="G6" s="332"/>
    </row>
    <row r="7" spans="1:7" ht="13" customHeight="1">
      <c r="A7" s="576" t="s">
        <v>173</v>
      </c>
      <c r="B7" s="576"/>
      <c r="C7" s="576"/>
      <c r="D7" s="576"/>
      <c r="E7" s="576"/>
      <c r="F7" s="576"/>
      <c r="G7" s="332"/>
    </row>
    <row r="8" spans="1:7" ht="13" customHeight="1">
      <c r="A8" s="576" t="s">
        <v>174</v>
      </c>
      <c r="B8" s="576"/>
      <c r="C8" s="576"/>
      <c r="D8" s="576"/>
      <c r="E8" s="576"/>
      <c r="F8" s="576"/>
      <c r="G8" s="332"/>
    </row>
    <row r="9" spans="1:7" ht="13" customHeight="1">
      <c r="A9" s="576" t="s">
        <v>175</v>
      </c>
      <c r="B9" s="576"/>
      <c r="C9" s="576"/>
      <c r="D9" s="576"/>
      <c r="E9" s="576"/>
      <c r="F9" s="576"/>
      <c r="G9" s="332"/>
    </row>
    <row r="10" spans="1:7" ht="13" customHeight="1">
      <c r="A10" s="334"/>
      <c r="B10" s="334"/>
      <c r="C10" s="334"/>
      <c r="D10" s="334"/>
      <c r="E10" s="334"/>
      <c r="F10" s="335"/>
      <c r="G10" s="332"/>
    </row>
    <row r="11" spans="1:7" ht="13" customHeight="1" thickBot="1">
      <c r="A11" s="333" t="s">
        <v>176</v>
      </c>
      <c r="B11" s="333"/>
      <c r="C11" s="333"/>
      <c r="D11" s="333"/>
      <c r="E11" s="333"/>
      <c r="F11" s="333"/>
      <c r="G11" s="294"/>
    </row>
    <row r="12" spans="1:7" ht="13" customHeight="1" thickTop="1">
      <c r="A12" s="334"/>
      <c r="B12" s="334"/>
      <c r="C12" s="334"/>
      <c r="D12" s="334"/>
      <c r="E12" s="334"/>
      <c r="F12" s="335"/>
      <c r="G12" s="294"/>
    </row>
    <row r="13" spans="1:7" ht="13" customHeight="1">
      <c r="A13" s="575" t="s">
        <v>177</v>
      </c>
      <c r="B13" s="575"/>
      <c r="C13" s="575"/>
      <c r="D13" s="575"/>
      <c r="E13" s="575"/>
      <c r="F13" s="575"/>
      <c r="G13" s="294"/>
    </row>
    <row r="14" spans="1:7" ht="13" customHeight="1">
      <c r="A14" s="574" t="s">
        <v>178</v>
      </c>
      <c r="B14" s="574"/>
      <c r="C14" s="574"/>
      <c r="D14" s="574"/>
      <c r="E14" s="574"/>
      <c r="F14" s="574"/>
      <c r="G14" s="294"/>
    </row>
    <row r="15" spans="1:7" ht="13" customHeight="1">
      <c r="A15" s="574" t="s">
        <v>179</v>
      </c>
      <c r="B15" s="574"/>
      <c r="C15" s="574"/>
      <c r="D15" s="574"/>
      <c r="E15" s="574"/>
      <c r="F15" s="574"/>
      <c r="G15" s="294"/>
    </row>
    <row r="16" spans="1:7" ht="13" customHeight="1">
      <c r="A16" s="574" t="s">
        <v>180</v>
      </c>
      <c r="B16" s="574"/>
      <c r="C16" s="574"/>
      <c r="D16" s="574"/>
      <c r="E16" s="574"/>
      <c r="F16" s="574"/>
      <c r="G16" s="294"/>
    </row>
    <row r="17" spans="1:7" ht="13" customHeight="1">
      <c r="A17" s="574" t="s">
        <v>181</v>
      </c>
      <c r="B17" s="574"/>
      <c r="C17" s="574"/>
      <c r="D17" s="574"/>
      <c r="E17" s="574"/>
      <c r="F17" s="574"/>
      <c r="G17" s="294"/>
    </row>
    <row r="18" spans="1:7" ht="13" customHeight="1">
      <c r="A18" s="574" t="s">
        <v>182</v>
      </c>
      <c r="B18" s="574"/>
      <c r="C18" s="574"/>
      <c r="D18" s="574"/>
      <c r="E18" s="574"/>
      <c r="F18" s="574"/>
      <c r="G18" s="294"/>
    </row>
    <row r="19" spans="1:7" ht="13" customHeight="1">
      <c r="A19" s="574" t="s">
        <v>183</v>
      </c>
      <c r="B19" s="574"/>
      <c r="C19" s="574"/>
      <c r="D19" s="574"/>
      <c r="E19" s="574"/>
      <c r="F19" s="574"/>
      <c r="G19" s="294"/>
    </row>
    <row r="20" spans="1:7" ht="13" customHeight="1">
      <c r="A20" s="574" t="s">
        <v>184</v>
      </c>
      <c r="B20" s="574"/>
      <c r="C20" s="574"/>
      <c r="D20" s="574"/>
      <c r="E20" s="574"/>
      <c r="F20" s="574"/>
      <c r="G20" s="294"/>
    </row>
    <row r="21" spans="1:7" ht="13" customHeight="1">
      <c r="A21" s="574" t="s">
        <v>185</v>
      </c>
      <c r="B21" s="574"/>
      <c r="C21" s="574"/>
      <c r="D21" s="574"/>
      <c r="E21" s="574"/>
      <c r="F21" s="574"/>
      <c r="G21" s="294"/>
    </row>
    <row r="22" spans="1:7" ht="13" customHeight="1">
      <c r="A22" s="574" t="s">
        <v>186</v>
      </c>
      <c r="B22" s="574"/>
      <c r="C22" s="574"/>
      <c r="D22" s="574"/>
      <c r="E22" s="574"/>
      <c r="F22" s="574"/>
      <c r="G22" s="294"/>
    </row>
    <row r="23" spans="1:7" ht="13" customHeight="1">
      <c r="A23" s="574" t="s">
        <v>187</v>
      </c>
      <c r="B23" s="574"/>
      <c r="C23" s="574"/>
      <c r="D23" s="574"/>
      <c r="E23" s="574"/>
      <c r="F23" s="574"/>
      <c r="G23" s="294"/>
    </row>
    <row r="24" spans="1:7" ht="13" customHeight="1">
      <c r="A24" s="574" t="s">
        <v>188</v>
      </c>
      <c r="B24" s="574"/>
      <c r="C24" s="574"/>
      <c r="D24" s="574"/>
      <c r="E24" s="574"/>
      <c r="F24" s="574"/>
      <c r="G24" s="294"/>
    </row>
    <row r="25" spans="1:7" ht="13" customHeight="1">
      <c r="A25" s="574" t="s">
        <v>189</v>
      </c>
      <c r="B25" s="574"/>
      <c r="C25" s="574"/>
      <c r="D25" s="574"/>
      <c r="E25" s="574"/>
      <c r="F25" s="574"/>
      <c r="G25" s="294"/>
    </row>
    <row r="26" spans="1:7" ht="13" customHeight="1">
      <c r="A26" s="574" t="s">
        <v>190</v>
      </c>
      <c r="B26" s="574"/>
      <c r="C26" s="574"/>
      <c r="D26" s="574"/>
      <c r="E26" s="574"/>
      <c r="F26" s="574"/>
      <c r="G26" s="294"/>
    </row>
    <row r="27" spans="1:7" ht="13" customHeight="1">
      <c r="A27" s="574" t="s">
        <v>191</v>
      </c>
      <c r="B27" s="574"/>
      <c r="C27" s="574"/>
      <c r="D27" s="574"/>
      <c r="E27" s="574"/>
      <c r="F27" s="574"/>
      <c r="G27" s="294"/>
    </row>
    <row r="28" spans="1:7" ht="13" customHeight="1">
      <c r="A28" s="574" t="s">
        <v>192</v>
      </c>
      <c r="B28" s="574"/>
      <c r="C28" s="574"/>
      <c r="D28" s="574"/>
      <c r="E28" s="574"/>
      <c r="F28" s="574"/>
      <c r="G28" s="294"/>
    </row>
    <row r="29" spans="1:7" ht="13" customHeight="1">
      <c r="A29" s="574" t="s">
        <v>193</v>
      </c>
      <c r="B29" s="574"/>
      <c r="C29" s="574"/>
      <c r="D29" s="574"/>
      <c r="E29" s="574"/>
      <c r="F29" s="574"/>
      <c r="G29" s="294"/>
    </row>
    <row r="30" spans="1:7" ht="13" customHeight="1">
      <c r="A30" s="574" t="s">
        <v>194</v>
      </c>
      <c r="B30" s="574"/>
      <c r="C30" s="574"/>
      <c r="D30" s="574"/>
      <c r="E30" s="574"/>
      <c r="F30" s="574"/>
      <c r="G30" s="294"/>
    </row>
    <row r="31" spans="1:7" ht="13" customHeight="1">
      <c r="A31" s="336"/>
      <c r="B31" s="336"/>
      <c r="C31" s="336"/>
      <c r="D31" s="336"/>
      <c r="E31" s="336"/>
      <c r="F31" s="336"/>
      <c r="G31" s="294"/>
    </row>
    <row r="32" spans="1:7" ht="13" customHeight="1">
      <c r="A32" s="575" t="s">
        <v>195</v>
      </c>
      <c r="B32" s="575"/>
      <c r="C32" s="575"/>
      <c r="D32" s="575"/>
      <c r="E32" s="575"/>
      <c r="F32" s="575"/>
      <c r="G32" s="294"/>
    </row>
    <row r="33" spans="1:7" ht="13" customHeight="1">
      <c r="A33" s="575" t="s">
        <v>196</v>
      </c>
      <c r="B33" s="575"/>
      <c r="C33" s="575"/>
      <c r="D33" s="575"/>
      <c r="E33" s="575"/>
      <c r="F33" s="575"/>
      <c r="G33" s="294"/>
    </row>
    <row r="34" spans="1:7" ht="13" customHeight="1">
      <c r="A34" s="575" t="s">
        <v>197</v>
      </c>
      <c r="B34" s="575"/>
      <c r="C34" s="575"/>
      <c r="D34" s="575"/>
      <c r="E34" s="575"/>
      <c r="F34" s="575"/>
      <c r="G34" s="294"/>
    </row>
    <row r="35" spans="1:7" ht="13" customHeight="1">
      <c r="A35" s="575" t="s">
        <v>198</v>
      </c>
      <c r="B35" s="575"/>
      <c r="C35" s="575"/>
      <c r="D35" s="575"/>
      <c r="E35" s="575"/>
      <c r="F35" s="575"/>
      <c r="G35" s="294"/>
    </row>
    <row r="36" spans="1:7" ht="13" customHeight="1">
      <c r="A36" s="575" t="s">
        <v>199</v>
      </c>
      <c r="B36" s="575"/>
      <c r="C36" s="575"/>
      <c r="D36" s="575"/>
      <c r="E36" s="575"/>
      <c r="F36" s="575"/>
      <c r="G36" s="294"/>
    </row>
    <row r="37" spans="1:7" ht="13" customHeight="1">
      <c r="A37" s="334"/>
      <c r="B37" s="334"/>
      <c r="C37" s="334"/>
      <c r="D37" s="334"/>
      <c r="E37" s="334"/>
      <c r="F37" s="335"/>
      <c r="G37" s="294"/>
    </row>
    <row r="38" spans="1:7" ht="13" customHeight="1">
      <c r="A38" s="337" t="s">
        <v>200</v>
      </c>
      <c r="B38" s="337"/>
      <c r="C38" s="337"/>
      <c r="D38" s="337"/>
      <c r="E38" s="337"/>
      <c r="F38" s="335"/>
      <c r="G38" s="294"/>
    </row>
    <row r="39" spans="1:7" ht="13" customHeight="1">
      <c r="A39" s="337" t="s">
        <v>201</v>
      </c>
      <c r="B39" s="337"/>
      <c r="C39" s="337"/>
      <c r="D39" s="337"/>
      <c r="E39" s="337"/>
      <c r="F39" s="335"/>
      <c r="G39" s="294"/>
    </row>
    <row r="40" spans="1:7" ht="13" customHeight="1">
      <c r="A40" s="337" t="s">
        <v>202</v>
      </c>
      <c r="B40" s="337"/>
      <c r="C40" s="337"/>
      <c r="D40" s="337"/>
      <c r="E40" s="337"/>
      <c r="F40" s="335"/>
      <c r="G40" s="294"/>
    </row>
    <row r="41" spans="1:7" ht="13" customHeight="1">
      <c r="A41" s="338" t="s">
        <v>203</v>
      </c>
      <c r="B41" s="338"/>
      <c r="C41" s="338"/>
      <c r="D41" s="338"/>
      <c r="E41" s="338"/>
      <c r="F41" s="335"/>
      <c r="G41" s="294"/>
    </row>
    <row r="42" spans="1:7" ht="13" customHeight="1">
      <c r="A42" s="338" t="s">
        <v>204</v>
      </c>
      <c r="B42" s="338"/>
      <c r="C42" s="338"/>
      <c r="D42" s="338"/>
      <c r="E42" s="338"/>
      <c r="F42" s="335"/>
      <c r="G42" s="294"/>
    </row>
    <row r="43" spans="1:7" ht="13" customHeight="1">
      <c r="A43" s="338" t="s">
        <v>205</v>
      </c>
      <c r="B43" s="338"/>
      <c r="C43" s="338"/>
      <c r="D43" s="338"/>
      <c r="E43" s="338"/>
      <c r="F43" s="335"/>
      <c r="G43" s="294"/>
    </row>
    <row r="44" spans="1:7" ht="13" customHeight="1">
      <c r="A44" s="338" t="s">
        <v>206</v>
      </c>
      <c r="B44" s="338"/>
      <c r="C44" s="338"/>
      <c r="D44" s="338"/>
      <c r="E44" s="338"/>
      <c r="F44" s="335"/>
      <c r="G44" s="294"/>
    </row>
    <row r="45" spans="1:7" ht="13" customHeight="1">
      <c r="A45" s="334"/>
      <c r="B45" s="334"/>
      <c r="C45" s="334"/>
      <c r="D45" s="334"/>
      <c r="E45" s="334"/>
      <c r="F45" s="335"/>
      <c r="G45" s="294"/>
    </row>
    <row r="46" spans="1:7" ht="13" customHeight="1">
      <c r="A46" s="338" t="s">
        <v>207</v>
      </c>
      <c r="B46" s="338"/>
      <c r="C46" s="338"/>
      <c r="D46" s="338"/>
      <c r="E46" s="338"/>
      <c r="F46" s="335"/>
      <c r="G46" s="294"/>
    </row>
    <row r="47" spans="1:7" ht="13" customHeight="1">
      <c r="A47" s="338" t="s">
        <v>208</v>
      </c>
      <c r="B47" s="338"/>
      <c r="C47" s="338"/>
      <c r="D47" s="338"/>
      <c r="E47" s="338"/>
      <c r="F47" s="335"/>
      <c r="G47" s="294"/>
    </row>
    <row r="48" spans="1:7" ht="13" customHeight="1">
      <c r="A48" s="334"/>
      <c r="B48" s="334"/>
      <c r="C48" s="334"/>
      <c r="D48" s="334"/>
      <c r="E48" s="334"/>
      <c r="F48" s="335"/>
      <c r="G48" s="294"/>
    </row>
    <row r="49" spans="1:7" ht="13" customHeight="1">
      <c r="A49" s="338" t="s">
        <v>209</v>
      </c>
      <c r="B49" s="338"/>
      <c r="C49" s="338"/>
      <c r="D49" s="338"/>
      <c r="E49" s="338"/>
      <c r="F49" s="335"/>
      <c r="G49" s="294"/>
    </row>
    <row r="50" spans="1:7" ht="13" customHeight="1">
      <c r="A50" s="338" t="s">
        <v>210</v>
      </c>
      <c r="B50" s="338"/>
      <c r="C50" s="338"/>
      <c r="D50" s="338"/>
      <c r="E50" s="338"/>
      <c r="F50" s="335"/>
      <c r="G50" s="294"/>
    </row>
    <row r="51" spans="1:7" ht="13" customHeight="1">
      <c r="A51" s="334"/>
      <c r="B51" s="334"/>
      <c r="C51" s="334"/>
      <c r="D51" s="334"/>
      <c r="E51" s="334"/>
      <c r="F51" s="335"/>
      <c r="G51" s="294"/>
    </row>
    <row r="52" spans="1:7" ht="13" customHeight="1" thickBot="1">
      <c r="A52" s="333" t="s">
        <v>211</v>
      </c>
      <c r="B52" s="333"/>
      <c r="C52" s="333"/>
      <c r="D52" s="333"/>
      <c r="E52" s="333"/>
      <c r="F52" s="333"/>
      <c r="G52" s="294"/>
    </row>
    <row r="53" spans="1:7" ht="13" customHeight="1" thickTop="1">
      <c r="A53" s="334"/>
      <c r="B53" s="334"/>
      <c r="C53" s="334"/>
      <c r="D53" s="334"/>
      <c r="E53" s="334"/>
      <c r="F53" s="335"/>
      <c r="G53" s="294"/>
    </row>
    <row r="54" spans="1:7" ht="13" customHeight="1">
      <c r="A54" s="334" t="s">
        <v>212</v>
      </c>
      <c r="B54" s="334"/>
      <c r="C54" s="334"/>
      <c r="D54" s="334"/>
      <c r="E54" s="334"/>
      <c r="F54" s="335"/>
      <c r="G54" s="294"/>
    </row>
    <row r="55" spans="1:7" ht="13" customHeight="1">
      <c r="A55" s="334" t="s">
        <v>213</v>
      </c>
      <c r="B55" s="334"/>
      <c r="C55" s="334"/>
      <c r="D55" s="334"/>
      <c r="E55" s="334"/>
      <c r="F55" s="335"/>
      <c r="G55" s="294"/>
    </row>
    <row r="56" spans="1:7" ht="13" customHeight="1">
      <c r="A56" s="334" t="s">
        <v>214</v>
      </c>
      <c r="B56" s="334"/>
      <c r="C56" s="334"/>
      <c r="D56" s="334"/>
      <c r="E56" s="334"/>
      <c r="F56" s="335"/>
      <c r="G56" s="294"/>
    </row>
    <row r="57" spans="1:7" ht="13" customHeight="1">
      <c r="A57" s="334" t="s">
        <v>215</v>
      </c>
      <c r="B57" s="334"/>
      <c r="C57" s="334"/>
      <c r="D57" s="334"/>
      <c r="E57" s="334"/>
      <c r="F57" s="335"/>
      <c r="G57" s="294"/>
    </row>
    <row r="58" spans="1:7" ht="13" customHeight="1">
      <c r="A58" s="334" t="s">
        <v>216</v>
      </c>
      <c r="B58" s="334"/>
      <c r="C58" s="334"/>
      <c r="D58" s="334"/>
      <c r="E58" s="334"/>
      <c r="F58" s="335"/>
      <c r="G58" s="294"/>
    </row>
    <row r="59" spans="1:7" ht="13" customHeight="1">
      <c r="A59" s="334" t="s">
        <v>217</v>
      </c>
      <c r="B59" s="334"/>
      <c r="C59" s="334"/>
      <c r="D59" s="334"/>
      <c r="E59" s="334"/>
      <c r="F59" s="335"/>
      <c r="G59" s="294"/>
    </row>
    <row r="60" spans="1:7" ht="13" customHeight="1">
      <c r="A60" s="334" t="s">
        <v>218</v>
      </c>
      <c r="B60" s="334"/>
      <c r="C60" s="334"/>
      <c r="D60" s="334"/>
      <c r="E60" s="334"/>
      <c r="F60" s="335"/>
      <c r="G60" s="294"/>
    </row>
    <row r="61" spans="1:7" ht="13" customHeight="1">
      <c r="A61" s="334" t="s">
        <v>219</v>
      </c>
      <c r="B61" s="334"/>
      <c r="C61" s="334"/>
      <c r="D61" s="334"/>
      <c r="E61" s="334"/>
      <c r="F61" s="335"/>
      <c r="G61" s="294"/>
    </row>
    <row r="62" spans="1:7" ht="13" customHeight="1">
      <c r="A62" s="334" t="s">
        <v>220</v>
      </c>
      <c r="B62" s="334"/>
      <c r="C62" s="334"/>
      <c r="D62" s="334"/>
      <c r="E62" s="334"/>
      <c r="F62" s="335"/>
      <c r="G62" s="294"/>
    </row>
    <row r="63" spans="1:7" ht="13" customHeight="1">
      <c r="A63" s="334" t="s">
        <v>221</v>
      </c>
      <c r="B63" s="334"/>
      <c r="C63" s="334"/>
      <c r="D63" s="334"/>
      <c r="E63" s="334"/>
      <c r="F63" s="335"/>
      <c r="G63" s="294"/>
    </row>
    <row r="64" spans="1:7" ht="13" customHeight="1">
      <c r="A64" s="334" t="s">
        <v>222</v>
      </c>
      <c r="B64" s="334"/>
      <c r="C64" s="334"/>
      <c r="D64" s="334"/>
      <c r="E64" s="334"/>
      <c r="F64" s="335"/>
      <c r="G64" s="294"/>
    </row>
    <row r="65" spans="1:7" ht="13" customHeight="1">
      <c r="A65" s="334" t="s">
        <v>223</v>
      </c>
      <c r="B65" s="334"/>
      <c r="C65" s="334"/>
      <c r="D65" s="334"/>
      <c r="E65" s="334"/>
      <c r="F65" s="335"/>
      <c r="G65" s="294"/>
    </row>
    <row r="66" spans="1:7" ht="13" customHeight="1">
      <c r="A66" s="334" t="s">
        <v>224</v>
      </c>
      <c r="B66" s="334"/>
      <c r="C66" s="334"/>
      <c r="D66" s="334"/>
      <c r="E66" s="334"/>
      <c r="F66" s="335"/>
      <c r="G66" s="294"/>
    </row>
    <row r="67" spans="1:7" ht="13" customHeight="1">
      <c r="A67" s="334" t="s">
        <v>225</v>
      </c>
      <c r="B67" s="334"/>
      <c r="C67" s="334"/>
      <c r="D67" s="334"/>
      <c r="E67" s="334"/>
      <c r="F67" s="335"/>
      <c r="G67" s="294"/>
    </row>
    <row r="68" spans="1:7" ht="13" customHeight="1">
      <c r="A68" s="334" t="s">
        <v>226</v>
      </c>
      <c r="B68" s="334"/>
      <c r="C68" s="334"/>
      <c r="D68" s="334"/>
      <c r="E68" s="334"/>
      <c r="F68" s="335"/>
      <c r="G68" s="294"/>
    </row>
    <row r="69" spans="1:7" ht="13" customHeight="1">
      <c r="A69" s="334" t="s">
        <v>227</v>
      </c>
      <c r="B69" s="334"/>
      <c r="C69" s="334"/>
      <c r="D69" s="334"/>
      <c r="E69" s="334"/>
      <c r="F69" s="335"/>
      <c r="G69" s="294"/>
    </row>
    <row r="70" spans="1:7" ht="13" customHeight="1">
      <c r="A70" s="334" t="s">
        <v>228</v>
      </c>
      <c r="B70" s="334"/>
      <c r="C70" s="334"/>
      <c r="D70" s="334"/>
      <c r="E70" s="334"/>
      <c r="F70" s="335"/>
      <c r="G70" s="294"/>
    </row>
    <row r="71" spans="1:7" ht="13" customHeight="1">
      <c r="A71" s="334" t="s">
        <v>229</v>
      </c>
      <c r="B71" s="334"/>
      <c r="C71" s="334"/>
      <c r="D71" s="334"/>
      <c r="E71" s="334"/>
      <c r="F71" s="335"/>
      <c r="G71" s="294"/>
    </row>
    <row r="72" spans="1:7" ht="13" customHeight="1">
      <c r="A72" s="339" t="s">
        <v>230</v>
      </c>
      <c r="B72" s="339"/>
      <c r="C72" s="339"/>
      <c r="D72" s="339"/>
      <c r="E72" s="339"/>
      <c r="F72" s="340"/>
      <c r="G72" s="294"/>
    </row>
    <row r="73" spans="1:7" ht="13" customHeight="1">
      <c r="A73" s="334"/>
      <c r="B73" s="334"/>
      <c r="C73" s="334"/>
      <c r="D73" s="334"/>
      <c r="E73" s="334"/>
      <c r="F73" s="335"/>
      <c r="G73" s="294"/>
    </row>
    <row r="74" spans="1:7" ht="13" customHeight="1">
      <c r="A74" s="334" t="s">
        <v>231</v>
      </c>
      <c r="B74" s="334"/>
      <c r="C74" s="334"/>
      <c r="D74" s="334"/>
      <c r="E74" s="334"/>
      <c r="F74" s="340"/>
      <c r="G74" s="294"/>
    </row>
    <row r="75" spans="1:7" ht="13" customHeight="1">
      <c r="A75" s="334" t="s">
        <v>232</v>
      </c>
      <c r="B75" s="334"/>
      <c r="C75" s="334"/>
      <c r="D75" s="334"/>
      <c r="E75" s="334"/>
      <c r="F75" s="340"/>
      <c r="G75" s="294"/>
    </row>
    <row r="76" spans="1:7" ht="13" customHeight="1">
      <c r="A76" s="334" t="s">
        <v>233</v>
      </c>
      <c r="B76" s="334"/>
      <c r="C76" s="334"/>
      <c r="D76" s="334"/>
      <c r="E76" s="334"/>
      <c r="F76" s="340"/>
      <c r="G76" s="294"/>
    </row>
    <row r="77" spans="1:7" ht="13" customHeight="1">
      <c r="A77" s="334" t="s">
        <v>234</v>
      </c>
      <c r="B77" s="334"/>
      <c r="C77" s="334"/>
      <c r="D77" s="334"/>
      <c r="E77" s="334"/>
      <c r="F77" s="340"/>
      <c r="G77" s="294"/>
    </row>
    <row r="78" spans="1:7" ht="13" customHeight="1">
      <c r="A78" s="334" t="s">
        <v>235</v>
      </c>
      <c r="B78" s="334"/>
      <c r="C78" s="334"/>
      <c r="D78" s="334"/>
      <c r="E78" s="334"/>
      <c r="F78" s="340"/>
      <c r="G78" s="294"/>
    </row>
    <row r="79" spans="1:7" ht="13" customHeight="1">
      <c r="A79" s="334"/>
      <c r="B79" s="334"/>
      <c r="C79" s="334"/>
      <c r="D79" s="334"/>
      <c r="E79" s="334"/>
      <c r="F79" s="335"/>
      <c r="G79" s="294"/>
    </row>
    <row r="80" spans="1:7" ht="13" customHeight="1">
      <c r="A80" s="334" t="s">
        <v>231</v>
      </c>
      <c r="B80" s="334"/>
      <c r="C80" s="334"/>
      <c r="D80" s="334"/>
      <c r="E80" s="334"/>
      <c r="F80" s="340"/>
      <c r="G80" s="294"/>
    </row>
    <row r="81" spans="1:7" ht="13" customHeight="1">
      <c r="A81" s="334" t="s">
        <v>236</v>
      </c>
      <c r="B81" s="334"/>
      <c r="C81" s="334"/>
      <c r="D81" s="334"/>
      <c r="E81" s="334"/>
      <c r="F81" s="340"/>
      <c r="G81" s="294"/>
    </row>
    <row r="82" spans="1:7" ht="13" customHeight="1">
      <c r="A82" s="334" t="s">
        <v>237</v>
      </c>
      <c r="B82" s="334"/>
      <c r="C82" s="334"/>
      <c r="D82" s="334"/>
      <c r="E82" s="334"/>
      <c r="F82" s="340"/>
      <c r="G82" s="294"/>
    </row>
    <row r="83" spans="1:7" ht="13" customHeight="1">
      <c r="A83" s="334" t="s">
        <v>238</v>
      </c>
      <c r="B83" s="334"/>
      <c r="C83" s="334"/>
      <c r="D83" s="334"/>
      <c r="E83" s="334"/>
      <c r="F83" s="340"/>
      <c r="G83" s="294"/>
    </row>
    <row r="84" spans="1:7" ht="13" customHeight="1">
      <c r="A84" s="334" t="s">
        <v>239</v>
      </c>
      <c r="B84" s="334"/>
      <c r="C84" s="334"/>
      <c r="D84" s="334"/>
      <c r="E84" s="334"/>
      <c r="F84" s="340"/>
      <c r="G84" s="294"/>
    </row>
    <row r="85" spans="1:7" ht="13" customHeight="1">
      <c r="A85" s="334"/>
      <c r="B85" s="334"/>
      <c r="C85" s="334"/>
      <c r="D85" s="334"/>
      <c r="E85" s="334"/>
      <c r="F85" s="335"/>
      <c r="G85" s="294"/>
    </row>
    <row r="86" spans="1:7" ht="13" customHeight="1" thickBot="1">
      <c r="A86" s="333" t="s">
        <v>240</v>
      </c>
      <c r="B86" s="333"/>
      <c r="C86" s="333"/>
      <c r="D86" s="333"/>
      <c r="E86" s="333"/>
      <c r="F86" s="333"/>
      <c r="G86" s="294"/>
    </row>
    <row r="87" spans="1:7" ht="13" customHeight="1" thickTop="1">
      <c r="A87" s="334"/>
      <c r="B87" s="334"/>
      <c r="C87" s="334"/>
      <c r="D87" s="334"/>
      <c r="E87" s="334"/>
      <c r="F87" s="335"/>
      <c r="G87" s="294"/>
    </row>
    <row r="88" spans="1:7" ht="13" customHeight="1">
      <c r="A88" s="338" t="s">
        <v>241</v>
      </c>
      <c r="B88" s="338"/>
      <c r="C88" s="338"/>
      <c r="D88" s="338"/>
      <c r="E88" s="338"/>
      <c r="F88" s="335"/>
      <c r="G88" s="294"/>
    </row>
    <row r="89" spans="1:7" ht="13" customHeight="1">
      <c r="A89" s="338" t="s">
        <v>242</v>
      </c>
      <c r="B89" s="338"/>
      <c r="C89" s="338"/>
      <c r="D89" s="338"/>
      <c r="E89" s="338"/>
      <c r="F89" s="335"/>
      <c r="G89" s="294"/>
    </row>
    <row r="90" spans="1:7" ht="13" customHeight="1">
      <c r="A90" s="334"/>
      <c r="B90" s="334"/>
      <c r="C90" s="334"/>
      <c r="D90" s="334"/>
      <c r="E90" s="334"/>
      <c r="F90" s="335"/>
      <c r="G90" s="294"/>
    </row>
    <row r="91" spans="1:7" ht="13" customHeight="1">
      <c r="A91" s="337" t="s">
        <v>243</v>
      </c>
      <c r="B91" s="337"/>
      <c r="C91" s="337"/>
      <c r="D91" s="337"/>
      <c r="E91" s="337"/>
      <c r="F91" s="335"/>
      <c r="G91" s="294"/>
    </row>
    <row r="92" spans="1:7" ht="13" customHeight="1">
      <c r="A92" s="334"/>
      <c r="B92" s="334"/>
      <c r="C92" s="334"/>
      <c r="D92" s="334"/>
      <c r="E92" s="334"/>
      <c r="F92" s="335"/>
      <c r="G92" s="294"/>
    </row>
    <row r="93" spans="1:7" ht="13" customHeight="1">
      <c r="A93" s="338" t="s">
        <v>244</v>
      </c>
      <c r="B93" s="338"/>
      <c r="C93" s="338"/>
      <c r="D93" s="338"/>
      <c r="E93" s="338"/>
      <c r="F93" s="335"/>
      <c r="G93" s="294"/>
    </row>
    <row r="94" spans="1:7" ht="13" customHeight="1">
      <c r="A94" s="338" t="s">
        <v>245</v>
      </c>
      <c r="B94" s="338"/>
      <c r="C94" s="338"/>
      <c r="D94" s="338"/>
      <c r="E94" s="338"/>
      <c r="F94" s="335"/>
      <c r="G94" s="294"/>
    </row>
    <row r="95" spans="1:7" ht="13" customHeight="1">
      <c r="A95" s="338" t="s">
        <v>246</v>
      </c>
      <c r="B95" s="338"/>
      <c r="C95" s="338"/>
      <c r="D95" s="338"/>
      <c r="E95" s="338"/>
      <c r="F95" s="335"/>
      <c r="G95" s="294"/>
    </row>
    <row r="96" spans="1:7" ht="13" customHeight="1">
      <c r="A96" s="338" t="s">
        <v>247</v>
      </c>
      <c r="B96" s="338"/>
      <c r="C96" s="338"/>
      <c r="D96" s="338"/>
      <c r="E96" s="338"/>
      <c r="F96" s="335"/>
      <c r="G96" s="294"/>
    </row>
    <row r="97" spans="1:7" ht="13" customHeight="1">
      <c r="A97" s="294"/>
      <c r="B97" s="294"/>
      <c r="C97" s="294"/>
      <c r="D97" s="294"/>
      <c r="E97" s="294"/>
      <c r="F97" s="294"/>
      <c r="G97" s="294"/>
    </row>
    <row r="98" spans="1:7" ht="13" customHeight="1">
      <c r="A98" s="341" t="s">
        <v>248</v>
      </c>
      <c r="B98" s="334"/>
      <c r="C98" s="334"/>
      <c r="D98" s="334"/>
      <c r="E98" s="334"/>
      <c r="F98" s="335"/>
      <c r="G98" s="294"/>
    </row>
    <row r="99" spans="1:7" ht="13" customHeight="1">
      <c r="A99" s="341" t="s">
        <v>249</v>
      </c>
      <c r="B99" s="294"/>
      <c r="C99" s="294"/>
      <c r="D99" s="294"/>
      <c r="E99" s="294"/>
      <c r="F99" s="294"/>
      <c r="G99" s="294"/>
    </row>
    <row r="100" spans="1:7" ht="13" customHeight="1">
      <c r="A100" s="341" t="s">
        <v>250</v>
      </c>
      <c r="B100" s="294"/>
      <c r="C100" s="294"/>
      <c r="D100" s="294"/>
      <c r="E100" s="294"/>
      <c r="F100" s="294"/>
      <c r="G100" s="294"/>
    </row>
    <row r="101" spans="1:7" ht="13" customHeight="1">
      <c r="A101" s="341" t="s">
        <v>251</v>
      </c>
      <c r="B101" s="294"/>
      <c r="C101" s="294"/>
      <c r="D101" s="294"/>
      <c r="E101" s="294"/>
      <c r="F101" s="294"/>
      <c r="G101" s="294"/>
    </row>
    <row r="102" spans="1:7" ht="13" customHeight="1">
      <c r="A102" s="341" t="s">
        <v>252</v>
      </c>
      <c r="B102" s="294"/>
      <c r="C102" s="294"/>
      <c r="D102" s="294"/>
      <c r="E102" s="294"/>
      <c r="F102" s="294"/>
      <c r="G102" s="294"/>
    </row>
    <row r="103" spans="1:7" ht="13" customHeight="1">
      <c r="A103" s="294"/>
      <c r="B103" s="294"/>
      <c r="C103" s="294"/>
      <c r="D103" s="294"/>
      <c r="E103" s="294"/>
      <c r="F103" s="294"/>
      <c r="G103" s="294"/>
    </row>
    <row r="104" spans="1:7" ht="13" customHeight="1">
      <c r="A104" s="342" t="s">
        <v>253</v>
      </c>
      <c r="B104" s="294"/>
      <c r="C104" s="294"/>
      <c r="D104" s="294"/>
      <c r="E104" s="294"/>
      <c r="F104" s="294"/>
      <c r="G104" s="294"/>
    </row>
  </sheetData>
  <mergeCells count="29">
    <mergeCell ref="A32:F32"/>
    <mergeCell ref="A33:F33"/>
    <mergeCell ref="A34:F34"/>
    <mergeCell ref="A35:F35"/>
    <mergeCell ref="A36:F36"/>
    <mergeCell ref="A30:F30"/>
    <mergeCell ref="A19:F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18:F18"/>
    <mergeCell ref="A4:F4"/>
    <mergeCell ref="A5:F5"/>
    <mergeCell ref="A6:F6"/>
    <mergeCell ref="A7:F7"/>
    <mergeCell ref="A8:F8"/>
    <mergeCell ref="A9:F9"/>
    <mergeCell ref="A13:F13"/>
    <mergeCell ref="A14:F14"/>
    <mergeCell ref="A15:F15"/>
    <mergeCell ref="A16:F16"/>
    <mergeCell ref="A17:F17"/>
  </mergeCells>
  <pageMargins left="0.7" right="0.7" top="0.75" bottom="0.75" header="0.51180555555555551" footer="0.3"/>
  <pageSetup paperSize="9" firstPageNumber="0" orientation="portrait" horizontalDpi="300" verticalDpi="300" r:id="rId1"/>
  <headerFooter alignWithMargins="0">
    <oddFooter>&amp;C&amp;"Calibri,Regular"&amp;P/&amp;N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5"/>
  <sheetViews>
    <sheetView zoomScale="150" workbookViewId="0">
      <selection activeCell="G17" sqref="G17"/>
    </sheetView>
  </sheetViews>
  <sheetFormatPr baseColWidth="10" defaultColWidth="11.1640625" defaultRowHeight="12"/>
  <cols>
    <col min="1" max="1" width="6.33203125" style="156" bestFit="1" customWidth="1"/>
    <col min="2" max="2" width="37.6640625" style="157" customWidth="1"/>
    <col min="3" max="3" width="2.83203125" style="158" bestFit="1" customWidth="1"/>
    <col min="4" max="4" width="7.6640625" style="159" bestFit="1" customWidth="1"/>
    <col min="5" max="5" width="10.5" style="158" customWidth="1"/>
    <col min="6" max="6" width="10.1640625" style="158" customWidth="1"/>
    <col min="7" max="7" width="11.1640625" style="160"/>
    <col min="8" max="8" width="32.5" style="160" customWidth="1"/>
    <col min="9" max="16384" width="11.1640625" style="160"/>
  </cols>
  <sheetData>
    <row r="1" spans="1:8" ht="12" customHeight="1"/>
    <row r="2" spans="1:8" ht="12" customHeight="1">
      <c r="A2" s="156" t="s">
        <v>16</v>
      </c>
      <c r="B2" s="161" t="s">
        <v>46</v>
      </c>
      <c r="E2" s="162"/>
      <c r="F2" s="162"/>
    </row>
    <row r="3" spans="1:8" ht="12" customHeight="1" thickBot="1">
      <c r="A3" s="163"/>
      <c r="B3" s="164" t="s">
        <v>4</v>
      </c>
      <c r="C3" s="165" t="s">
        <v>5</v>
      </c>
      <c r="D3" s="166" t="s">
        <v>6</v>
      </c>
      <c r="E3" s="167" t="s">
        <v>7</v>
      </c>
      <c r="F3" s="167" t="s">
        <v>8</v>
      </c>
      <c r="H3" s="168"/>
    </row>
    <row r="4" spans="1:8" ht="12" customHeight="1" thickTop="1">
      <c r="A4" s="169"/>
      <c r="B4" s="170"/>
      <c r="C4" s="171"/>
      <c r="D4" s="172"/>
      <c r="E4" s="173"/>
      <c r="F4" s="173"/>
      <c r="H4" s="168"/>
    </row>
    <row r="5" spans="1:8" ht="12" customHeight="1">
      <c r="A5" s="175" t="s">
        <v>0</v>
      </c>
      <c r="B5" s="176" t="s">
        <v>148</v>
      </c>
      <c r="C5" s="177" t="s">
        <v>11</v>
      </c>
      <c r="D5" s="178">
        <v>1</v>
      </c>
      <c r="E5" s="179">
        <v>0</v>
      </c>
      <c r="F5" s="179">
        <f>D5*E5</f>
        <v>0</v>
      </c>
      <c r="G5" s="174"/>
    </row>
    <row r="6" spans="1:8" ht="12" customHeight="1">
      <c r="A6" s="180" t="s">
        <v>19</v>
      </c>
      <c r="B6" s="181" t="s">
        <v>149</v>
      </c>
      <c r="E6" s="182"/>
      <c r="F6" s="162"/>
      <c r="H6" s="168"/>
    </row>
    <row r="7" spans="1:8" ht="12" customHeight="1">
      <c r="A7" s="180"/>
      <c r="B7" s="181" t="s">
        <v>150</v>
      </c>
      <c r="E7" s="182"/>
      <c r="F7" s="162"/>
      <c r="H7" s="168"/>
    </row>
    <row r="8" spans="1:8" ht="12" customHeight="1">
      <c r="A8" s="180"/>
      <c r="B8" s="181" t="s">
        <v>151</v>
      </c>
      <c r="E8" s="182"/>
      <c r="F8" s="162"/>
      <c r="H8" s="168"/>
    </row>
    <row r="9" spans="1:8" ht="12" customHeight="1">
      <c r="A9" s="180" t="s">
        <v>44</v>
      </c>
      <c r="B9" s="181" t="s">
        <v>47</v>
      </c>
      <c r="E9" s="162"/>
      <c r="F9" s="162"/>
      <c r="H9" s="168"/>
    </row>
    <row r="10" spans="1:8" ht="12" customHeight="1">
      <c r="A10" s="180" t="s">
        <v>44</v>
      </c>
      <c r="B10" s="181" t="s">
        <v>48</v>
      </c>
      <c r="E10" s="162"/>
      <c r="F10" s="162"/>
      <c r="H10" s="168"/>
    </row>
    <row r="11" spans="1:8" ht="12" customHeight="1">
      <c r="A11" s="180" t="s">
        <v>44</v>
      </c>
      <c r="B11" s="183" t="s">
        <v>152</v>
      </c>
      <c r="E11" s="162"/>
      <c r="F11" s="162"/>
      <c r="H11" s="168"/>
    </row>
    <row r="12" spans="1:8" ht="12" customHeight="1">
      <c r="A12" s="180"/>
      <c r="B12" s="183" t="s">
        <v>153</v>
      </c>
      <c r="E12" s="162"/>
      <c r="F12" s="162"/>
      <c r="H12" s="168"/>
    </row>
    <row r="13" spans="1:8" ht="12" customHeight="1">
      <c r="A13" s="180" t="s">
        <v>44</v>
      </c>
      <c r="B13" s="181" t="s">
        <v>154</v>
      </c>
      <c r="E13" s="162"/>
      <c r="F13" s="162"/>
      <c r="H13" s="168"/>
    </row>
    <row r="14" spans="1:8" ht="12" customHeight="1">
      <c r="A14" s="180"/>
      <c r="B14" s="181" t="s">
        <v>155</v>
      </c>
      <c r="E14" s="162"/>
      <c r="F14" s="162"/>
      <c r="H14" s="168"/>
    </row>
    <row r="15" spans="1:8" s="189" customFormat="1" ht="12" customHeight="1">
      <c r="A15" s="184" t="s">
        <v>44</v>
      </c>
      <c r="B15" s="185" t="s">
        <v>49</v>
      </c>
      <c r="C15" s="186"/>
      <c r="D15" s="187"/>
      <c r="E15" s="188"/>
      <c r="F15" s="188"/>
      <c r="H15" s="190"/>
    </row>
    <row r="16" spans="1:8" ht="12" customHeight="1">
      <c r="A16" s="180" t="s">
        <v>44</v>
      </c>
      <c r="B16" s="181" t="s">
        <v>156</v>
      </c>
      <c r="E16" s="162"/>
      <c r="F16" s="162"/>
      <c r="H16" s="168"/>
    </row>
    <row r="17" spans="1:8" ht="12" customHeight="1">
      <c r="A17" s="180"/>
      <c r="B17" s="181" t="s">
        <v>157</v>
      </c>
      <c r="E17" s="162"/>
      <c r="F17" s="162"/>
      <c r="H17" s="168"/>
    </row>
    <row r="18" spans="1:8" ht="12" customHeight="1">
      <c r="A18" s="180" t="s">
        <v>44</v>
      </c>
      <c r="B18" s="157" t="s">
        <v>50</v>
      </c>
      <c r="E18" s="162"/>
      <c r="F18" s="162"/>
      <c r="H18" s="168"/>
    </row>
    <row r="19" spans="1:8" s="189" customFormat="1" ht="12" customHeight="1">
      <c r="A19" s="184" t="s">
        <v>44</v>
      </c>
      <c r="B19" s="185" t="s">
        <v>51</v>
      </c>
      <c r="C19" s="186"/>
      <c r="D19" s="187"/>
      <c r="E19" s="188"/>
      <c r="F19" s="188"/>
      <c r="H19" s="190"/>
    </row>
    <row r="20" spans="1:8" ht="12" customHeight="1">
      <c r="A20" s="180" t="s">
        <v>19</v>
      </c>
      <c r="B20" s="191" t="s">
        <v>43</v>
      </c>
      <c r="E20" s="162"/>
      <c r="F20" s="162"/>
      <c r="H20" s="168"/>
    </row>
    <row r="21" spans="1:8" s="194" customFormat="1">
      <c r="A21" s="192"/>
      <c r="B21" s="193"/>
      <c r="C21" s="190"/>
      <c r="D21" s="190"/>
      <c r="E21" s="190"/>
      <c r="F21" s="190"/>
    </row>
    <row r="22" spans="1:8" s="134" customFormat="1" ht="13">
      <c r="A22" s="134" t="s">
        <v>1</v>
      </c>
      <c r="B22" s="136" t="s">
        <v>762</v>
      </c>
      <c r="C22" s="131" t="s">
        <v>11</v>
      </c>
      <c r="D22" s="132">
        <v>1</v>
      </c>
      <c r="E22" s="133">
        <v>0</v>
      </c>
      <c r="F22" s="133">
        <f>D22*E22</f>
        <v>0</v>
      </c>
      <c r="H22" s="141"/>
    </row>
    <row r="23" spans="1:8" ht="12" customHeight="1">
      <c r="A23" s="180" t="s">
        <v>19</v>
      </c>
      <c r="B23" s="191" t="s">
        <v>43</v>
      </c>
      <c r="E23" s="162"/>
      <c r="F23" s="162"/>
      <c r="H23" s="168"/>
    </row>
    <row r="24" spans="1:8" ht="12" customHeight="1">
      <c r="A24" s="180"/>
      <c r="B24" s="191"/>
      <c r="E24" s="162"/>
      <c r="F24" s="162"/>
      <c r="H24" s="168"/>
    </row>
    <row r="25" spans="1:8" ht="12" customHeight="1">
      <c r="A25" s="196" t="s">
        <v>2</v>
      </c>
      <c r="B25" s="197" t="s">
        <v>763</v>
      </c>
      <c r="C25" s="177"/>
      <c r="D25" s="198"/>
      <c r="E25" s="179"/>
      <c r="F25" s="179"/>
      <c r="G25" s="174"/>
      <c r="H25" s="174"/>
    </row>
    <row r="26" spans="1:8" ht="12" customHeight="1">
      <c r="A26" s="199" t="s">
        <v>19</v>
      </c>
      <c r="B26" s="200" t="s">
        <v>785</v>
      </c>
      <c r="C26" s="177" t="s">
        <v>9</v>
      </c>
      <c r="D26" s="198">
        <v>915</v>
      </c>
      <c r="E26" s="179">
        <v>0</v>
      </c>
      <c r="F26" s="179">
        <f>D26*E26</f>
        <v>0</v>
      </c>
      <c r="G26" s="174"/>
      <c r="H26" s="174"/>
    </row>
    <row r="27" spans="1:8" ht="12" customHeight="1">
      <c r="A27" s="199" t="s">
        <v>19</v>
      </c>
      <c r="B27" s="200" t="s">
        <v>486</v>
      </c>
      <c r="C27" s="177" t="s">
        <v>9</v>
      </c>
      <c r="D27" s="198">
        <v>1100</v>
      </c>
      <c r="E27" s="179">
        <v>0</v>
      </c>
      <c r="F27" s="179">
        <f>D27*E27</f>
        <v>0</v>
      </c>
      <c r="G27" s="174"/>
    </row>
    <row r="28" spans="1:8" ht="12" customHeight="1">
      <c r="A28" s="199" t="s">
        <v>19</v>
      </c>
      <c r="B28" s="200" t="s">
        <v>786</v>
      </c>
      <c r="C28" s="177" t="s">
        <v>9</v>
      </c>
      <c r="D28" s="198">
        <v>1690</v>
      </c>
      <c r="E28" s="179">
        <v>0</v>
      </c>
      <c r="F28" s="179">
        <f>D28*E28</f>
        <v>0</v>
      </c>
      <c r="G28" s="174"/>
    </row>
    <row r="29" spans="1:8" ht="12" customHeight="1">
      <c r="A29" s="199" t="s">
        <v>19</v>
      </c>
      <c r="B29" s="200" t="s">
        <v>158</v>
      </c>
      <c r="C29" s="177"/>
      <c r="D29" s="198"/>
      <c r="E29" s="179"/>
      <c r="F29" s="179"/>
      <c r="G29" s="174"/>
    </row>
    <row r="30" spans="1:8" ht="12" customHeight="1">
      <c r="A30" s="199"/>
      <c r="B30" s="200" t="s">
        <v>159</v>
      </c>
      <c r="C30" s="177"/>
      <c r="D30" s="198"/>
      <c r="E30" s="179"/>
      <c r="F30" s="179"/>
      <c r="G30" s="174"/>
    </row>
    <row r="31" spans="1:8" ht="12" customHeight="1">
      <c r="A31" s="199"/>
      <c r="B31" s="200" t="s">
        <v>160</v>
      </c>
      <c r="C31" s="177"/>
      <c r="D31" s="198"/>
      <c r="E31" s="179"/>
      <c r="F31" s="179"/>
      <c r="G31" s="174"/>
    </row>
    <row r="32" spans="1:8" ht="12" customHeight="1">
      <c r="A32" s="199"/>
      <c r="B32" s="200" t="s">
        <v>161</v>
      </c>
      <c r="C32" s="177"/>
      <c r="D32" s="198"/>
      <c r="E32" s="179"/>
      <c r="F32" s="179"/>
      <c r="G32" s="174"/>
    </row>
    <row r="33" spans="1:7" ht="12" customHeight="1">
      <c r="A33" s="199"/>
      <c r="B33" s="200" t="s">
        <v>162</v>
      </c>
      <c r="C33" s="177"/>
      <c r="D33" s="198"/>
      <c r="E33" s="179"/>
      <c r="F33" s="179"/>
      <c r="G33" s="174"/>
    </row>
    <row r="34" spans="1:7" ht="12" customHeight="1">
      <c r="A34" s="199" t="s">
        <v>19</v>
      </c>
      <c r="B34" s="200" t="s">
        <v>163</v>
      </c>
      <c r="C34" s="177"/>
      <c r="D34" s="198"/>
      <c r="E34" s="179"/>
      <c r="F34" s="179"/>
      <c r="G34" s="174"/>
    </row>
    <row r="35" spans="1:7" ht="12" customHeight="1">
      <c r="A35" s="199"/>
      <c r="B35" s="200" t="s">
        <v>164</v>
      </c>
      <c r="C35" s="177"/>
      <c r="D35" s="198"/>
      <c r="E35" s="179"/>
      <c r="F35" s="179"/>
      <c r="G35" s="174"/>
    </row>
    <row r="36" spans="1:7" ht="12" customHeight="1">
      <c r="A36" s="199" t="s">
        <v>19</v>
      </c>
      <c r="B36" s="200" t="s">
        <v>165</v>
      </c>
      <c r="C36" s="177"/>
      <c r="D36" s="198"/>
      <c r="E36" s="179"/>
      <c r="F36" s="179"/>
      <c r="G36" s="174"/>
    </row>
    <row r="37" spans="1:7" ht="12" customHeight="1">
      <c r="A37" s="199"/>
      <c r="B37" s="200" t="s">
        <v>166</v>
      </c>
      <c r="C37" s="177"/>
      <c r="D37" s="198"/>
      <c r="E37" s="179"/>
      <c r="F37" s="179"/>
      <c r="G37" s="174"/>
    </row>
    <row r="38" spans="1:7" ht="12" customHeight="1">
      <c r="A38" s="199"/>
      <c r="B38" s="200" t="s">
        <v>167</v>
      </c>
      <c r="C38" s="177"/>
      <c r="D38" s="198"/>
      <c r="E38" s="179"/>
      <c r="F38" s="179"/>
      <c r="G38" s="174"/>
    </row>
    <row r="39" spans="1:7" ht="12" customHeight="1">
      <c r="A39" s="199"/>
      <c r="B39" s="200" t="s">
        <v>168</v>
      </c>
      <c r="C39" s="177"/>
      <c r="D39" s="198"/>
      <c r="E39" s="179"/>
      <c r="F39" s="179"/>
      <c r="G39" s="174"/>
    </row>
    <row r="40" spans="1:7" ht="12" customHeight="1">
      <c r="A40" s="199" t="s">
        <v>19</v>
      </c>
      <c r="B40" s="200" t="s">
        <v>43</v>
      </c>
      <c r="C40" s="177"/>
      <c r="D40" s="198"/>
      <c r="E40" s="179"/>
      <c r="F40" s="179"/>
      <c r="G40" s="174"/>
    </row>
    <row r="41" spans="1:7" ht="12" customHeight="1" thickBot="1">
      <c r="A41" s="199"/>
      <c r="B41" s="202"/>
      <c r="C41" s="177"/>
      <c r="D41" s="198"/>
      <c r="E41" s="179"/>
      <c r="F41" s="179"/>
      <c r="G41" s="174"/>
    </row>
    <row r="42" spans="1:7" ht="12" customHeight="1" thickBot="1">
      <c r="A42" s="358"/>
      <c r="B42" s="359" t="s">
        <v>52</v>
      </c>
      <c r="C42" s="360"/>
      <c r="D42" s="361"/>
      <c r="E42" s="362"/>
      <c r="F42" s="362">
        <f>SUM(F4:F41)</f>
        <v>0</v>
      </c>
    </row>
    <row r="43" spans="1:7" s="174" customFormat="1" ht="12" customHeight="1" thickTop="1">
      <c r="A43" s="203"/>
      <c r="B43" s="170"/>
      <c r="C43" s="171"/>
      <c r="D43" s="172"/>
      <c r="E43" s="173"/>
      <c r="F43" s="173"/>
    </row>
    <row r="44" spans="1:7" s="174" customFormat="1" ht="12" customHeight="1">
      <c r="A44" s="203"/>
      <c r="B44" s="170"/>
      <c r="C44" s="171"/>
      <c r="D44" s="172"/>
      <c r="E44" s="173"/>
      <c r="F44" s="173"/>
    </row>
    <row r="45" spans="1:7" ht="12" customHeight="1"/>
  </sheetData>
  <pageMargins left="0.7" right="0.7" top="0.75" bottom="0.75" header="0.3" footer="0.3"/>
  <pageSetup paperSize="9" firstPageNumber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628"/>
  <sheetViews>
    <sheetView topLeftCell="A568" zoomScale="157" zoomScaleNormal="157" zoomScalePageLayoutView="80" workbookViewId="0">
      <selection activeCell="G17" sqref="G17"/>
    </sheetView>
  </sheetViews>
  <sheetFormatPr baseColWidth="10" defaultColWidth="11.1640625" defaultRowHeight="13" customHeight="1"/>
  <cols>
    <col min="1" max="1" width="7.33203125" style="156" bestFit="1" customWidth="1"/>
    <col min="2" max="2" width="43.33203125" style="157" customWidth="1"/>
    <col min="3" max="3" width="2.83203125" style="158" bestFit="1" customWidth="1"/>
    <col min="4" max="4" width="8.83203125" style="219" customWidth="1"/>
    <col min="5" max="5" width="6.6640625" style="158" bestFit="1" customWidth="1"/>
    <col min="6" max="6" width="13" style="158" bestFit="1" customWidth="1"/>
    <col min="7" max="7" width="11.1640625" style="160"/>
    <col min="8" max="8" width="32.5" style="160" customWidth="1"/>
    <col min="9" max="16384" width="11.1640625" style="160"/>
  </cols>
  <sheetData>
    <row r="2" spans="1:6" ht="20">
      <c r="A2" s="205"/>
      <c r="B2" s="206" t="s">
        <v>759</v>
      </c>
      <c r="C2" s="207"/>
      <c r="D2" s="371"/>
      <c r="E2" s="207"/>
      <c r="F2" s="207"/>
    </row>
    <row r="5" spans="1:6" ht="13" customHeight="1">
      <c r="A5" s="209" t="s">
        <v>0</v>
      </c>
      <c r="B5" s="170" t="s">
        <v>254</v>
      </c>
      <c r="C5" s="177"/>
      <c r="D5" s="198"/>
      <c r="E5" s="179"/>
      <c r="F5" s="179"/>
    </row>
    <row r="6" spans="1:6" s="174" customFormat="1" ht="13" customHeight="1" thickBot="1">
      <c r="A6" s="210" t="s">
        <v>16</v>
      </c>
      <c r="B6" s="211" t="s">
        <v>4</v>
      </c>
      <c r="C6" s="212" t="s">
        <v>5</v>
      </c>
      <c r="D6" s="372" t="s">
        <v>6</v>
      </c>
      <c r="E6" s="213" t="s">
        <v>7</v>
      </c>
      <c r="F6" s="213" t="s">
        <v>8</v>
      </c>
    </row>
    <row r="7" spans="1:6" ht="13" customHeight="1" thickTop="1">
      <c r="A7" s="214"/>
      <c r="B7" s="215"/>
      <c r="C7" s="216"/>
      <c r="D7" s="373"/>
      <c r="E7" s="218"/>
      <c r="F7" s="217"/>
    </row>
    <row r="8" spans="1:6" ht="13" customHeight="1">
      <c r="A8" s="175" t="s">
        <v>0</v>
      </c>
      <c r="B8" s="176" t="s">
        <v>628</v>
      </c>
    </row>
    <row r="9" spans="1:6" ht="13" customHeight="1">
      <c r="A9" s="199" t="s">
        <v>19</v>
      </c>
      <c r="B9" s="176" t="s">
        <v>626</v>
      </c>
      <c r="C9" s="177" t="s">
        <v>10</v>
      </c>
      <c r="D9" s="198">
        <f>D233+D252+D254+D255+D256+D257+D258+D259+D260+D261+D262+D277+D278</f>
        <v>1537.8000000000002</v>
      </c>
      <c r="E9" s="221">
        <v>0</v>
      </c>
      <c r="F9" s="179">
        <f>D9*E9</f>
        <v>0</v>
      </c>
    </row>
    <row r="10" spans="1:6" ht="13" customHeight="1">
      <c r="A10" s="199" t="s">
        <v>44</v>
      </c>
      <c r="B10" s="176" t="s">
        <v>629</v>
      </c>
      <c r="C10" s="177"/>
      <c r="D10" s="198"/>
      <c r="E10" s="221"/>
      <c r="F10" s="179"/>
    </row>
    <row r="11" spans="1:6" ht="13" customHeight="1">
      <c r="A11" s="199" t="s">
        <v>44</v>
      </c>
      <c r="B11" s="176" t="s">
        <v>634</v>
      </c>
      <c r="C11" s="177"/>
      <c r="D11" s="198"/>
      <c r="E11" s="221"/>
      <c r="F11" s="179"/>
    </row>
    <row r="12" spans="1:6" ht="13" customHeight="1">
      <c r="A12" s="199" t="s">
        <v>44</v>
      </c>
      <c r="B12" s="176" t="s">
        <v>633</v>
      </c>
      <c r="C12" s="177"/>
      <c r="D12" s="198"/>
      <c r="E12" s="221"/>
      <c r="F12" s="179"/>
    </row>
    <row r="13" spans="1:6" ht="13" customHeight="1">
      <c r="A13" s="199" t="s">
        <v>44</v>
      </c>
      <c r="B13" s="176" t="s">
        <v>630</v>
      </c>
      <c r="C13" s="177"/>
      <c r="D13" s="198"/>
      <c r="E13" s="221"/>
      <c r="F13" s="179"/>
    </row>
    <row r="14" spans="1:6" ht="13" customHeight="1">
      <c r="A14" s="199" t="s">
        <v>44</v>
      </c>
      <c r="B14" s="176" t="s">
        <v>631</v>
      </c>
      <c r="C14" s="177"/>
      <c r="D14" s="198"/>
      <c r="E14" s="221"/>
      <c r="F14" s="179"/>
    </row>
    <row r="15" spans="1:6" ht="13" customHeight="1">
      <c r="A15" s="199" t="s">
        <v>44</v>
      </c>
      <c r="B15" s="176" t="s">
        <v>632</v>
      </c>
      <c r="C15" s="177"/>
      <c r="D15" s="198"/>
      <c r="E15" s="221"/>
      <c r="F15" s="179"/>
    </row>
    <row r="16" spans="1:6" ht="13" customHeight="1">
      <c r="A16" s="199" t="s">
        <v>44</v>
      </c>
      <c r="B16" s="176" t="s">
        <v>671</v>
      </c>
      <c r="C16" s="177"/>
      <c r="D16" s="198"/>
      <c r="E16" s="221"/>
      <c r="F16" s="179"/>
    </row>
    <row r="17" spans="1:7" ht="13" customHeight="1">
      <c r="A17" s="199" t="s">
        <v>19</v>
      </c>
      <c r="B17" s="176" t="s">
        <v>672</v>
      </c>
      <c r="C17" s="177" t="s">
        <v>10</v>
      </c>
      <c r="D17" s="198">
        <f>D264</f>
        <v>70</v>
      </c>
      <c r="E17" s="221">
        <v>0</v>
      </c>
      <c r="F17" s="179">
        <f>D17*E17</f>
        <v>0</v>
      </c>
    </row>
    <row r="18" spans="1:7" ht="13" customHeight="1">
      <c r="A18" s="199" t="s">
        <v>44</v>
      </c>
      <c r="B18" s="176" t="s">
        <v>673</v>
      </c>
      <c r="C18" s="177"/>
      <c r="D18" s="198"/>
      <c r="E18" s="221"/>
      <c r="F18" s="179"/>
    </row>
    <row r="19" spans="1:7" ht="13" customHeight="1">
      <c r="A19" s="199" t="s">
        <v>19</v>
      </c>
      <c r="B19" s="200" t="s">
        <v>43</v>
      </c>
      <c r="C19" s="177"/>
      <c r="D19" s="198"/>
      <c r="E19" s="179"/>
      <c r="F19" s="179"/>
    </row>
    <row r="20" spans="1:7" ht="13" customHeight="1">
      <c r="A20" s="232"/>
      <c r="B20" s="230"/>
      <c r="C20" s="177"/>
      <c r="D20" s="198"/>
      <c r="E20" s="179"/>
      <c r="F20" s="179"/>
    </row>
    <row r="21" spans="1:7" ht="13" customHeight="1">
      <c r="A21" s="175" t="s">
        <v>1</v>
      </c>
      <c r="B21" s="176" t="s">
        <v>627</v>
      </c>
      <c r="C21" s="177" t="s">
        <v>9</v>
      </c>
      <c r="D21" s="198">
        <f>D245</f>
        <v>71.83</v>
      </c>
      <c r="E21" s="221">
        <v>0</v>
      </c>
      <c r="F21" s="179">
        <f>D21*E21</f>
        <v>0</v>
      </c>
    </row>
    <row r="22" spans="1:7" ht="13" customHeight="1">
      <c r="A22" s="175"/>
      <c r="B22" s="176" t="s">
        <v>652</v>
      </c>
      <c r="C22" s="177"/>
      <c r="D22" s="198"/>
      <c r="E22" s="221"/>
      <c r="F22" s="179"/>
    </row>
    <row r="23" spans="1:7" ht="13" customHeight="1">
      <c r="A23" s="199" t="s">
        <v>44</v>
      </c>
      <c r="B23" s="176" t="s">
        <v>625</v>
      </c>
      <c r="C23" s="177"/>
      <c r="D23" s="198"/>
      <c r="E23" s="221"/>
      <c r="F23" s="179"/>
    </row>
    <row r="24" spans="1:7" ht="13" customHeight="1">
      <c r="A24" s="199" t="s">
        <v>19</v>
      </c>
      <c r="B24" s="200" t="s">
        <v>43</v>
      </c>
      <c r="C24" s="177"/>
      <c r="D24" s="198"/>
      <c r="E24" s="179"/>
      <c r="F24" s="179"/>
    </row>
    <row r="25" spans="1:7" s="134" customFormat="1" ht="13" customHeight="1">
      <c r="A25" s="137"/>
      <c r="B25" s="143"/>
      <c r="C25" s="131"/>
      <c r="D25" s="40"/>
      <c r="E25" s="41"/>
      <c r="F25" s="133"/>
    </row>
    <row r="26" spans="1:7" s="294" customFormat="1" ht="13" customHeight="1">
      <c r="A26" s="32" t="s">
        <v>2</v>
      </c>
      <c r="B26" s="274" t="s">
        <v>364</v>
      </c>
      <c r="C26" s="48" t="s">
        <v>17</v>
      </c>
      <c r="D26" s="532">
        <v>2</v>
      </c>
      <c r="E26" s="122">
        <v>0</v>
      </c>
      <c r="F26" s="50">
        <f>D26*E26</f>
        <v>0</v>
      </c>
      <c r="G26" s="123"/>
    </row>
    <row r="27" spans="1:7" s="294" customFormat="1" ht="13" customHeight="1">
      <c r="A27" s="137" t="s">
        <v>44</v>
      </c>
      <c r="B27" s="274" t="s">
        <v>349</v>
      </c>
      <c r="C27" s="48"/>
      <c r="D27" s="121"/>
      <c r="E27" s="122"/>
      <c r="F27" s="50"/>
      <c r="G27" s="123"/>
    </row>
    <row r="28" spans="1:7" s="294" customFormat="1" ht="13" customHeight="1">
      <c r="A28" s="137" t="s">
        <v>19</v>
      </c>
      <c r="B28" s="136" t="s">
        <v>63</v>
      </c>
      <c r="C28" s="131"/>
      <c r="D28" s="132"/>
      <c r="E28" s="131"/>
      <c r="F28" s="131"/>
      <c r="G28" s="123"/>
    </row>
    <row r="29" spans="1:7" ht="13" customHeight="1">
      <c r="A29" s="199"/>
      <c r="B29" s="200"/>
      <c r="C29" s="177"/>
      <c r="D29" s="198"/>
      <c r="E29" s="179"/>
      <c r="F29" s="179"/>
    </row>
    <row r="30" spans="1:7" s="139" customFormat="1" ht="13" customHeight="1">
      <c r="A30" s="125" t="s">
        <v>3</v>
      </c>
      <c r="B30" s="136" t="s">
        <v>316</v>
      </c>
      <c r="C30" s="131" t="s">
        <v>11</v>
      </c>
      <c r="D30" s="314">
        <v>50</v>
      </c>
      <c r="E30" s="133">
        <v>0</v>
      </c>
      <c r="F30" s="133">
        <f>D30*E30</f>
        <v>0</v>
      </c>
    </row>
    <row r="31" spans="1:7" s="139" customFormat="1" ht="13" customHeight="1">
      <c r="A31" s="315" t="s">
        <v>44</v>
      </c>
      <c r="B31" s="138" t="s">
        <v>317</v>
      </c>
      <c r="C31" s="45"/>
      <c r="D31" s="132"/>
      <c r="E31" s="133"/>
      <c r="F31" s="133"/>
    </row>
    <row r="32" spans="1:7" s="139" customFormat="1" ht="13" customHeight="1">
      <c r="A32" s="137"/>
      <c r="B32" s="138" t="s">
        <v>318</v>
      </c>
      <c r="C32" s="53"/>
      <c r="D32" s="54"/>
      <c r="E32" s="55"/>
      <c r="F32" s="55"/>
    </row>
    <row r="33" spans="1:7" s="139" customFormat="1" ht="13" customHeight="1">
      <c r="A33" s="137" t="s">
        <v>44</v>
      </c>
      <c r="B33" s="39" t="s">
        <v>463</v>
      </c>
      <c r="C33" s="131"/>
      <c r="D33" s="40"/>
      <c r="E33" s="41"/>
      <c r="F33" s="133"/>
    </row>
    <row r="34" spans="1:7" s="139" customFormat="1" ht="13" customHeight="1">
      <c r="A34" s="137" t="s">
        <v>19</v>
      </c>
      <c r="B34" s="39" t="s">
        <v>43</v>
      </c>
      <c r="C34" s="131"/>
      <c r="D34" s="40"/>
      <c r="E34" s="41"/>
      <c r="F34" s="133"/>
    </row>
    <row r="35" spans="1:7" s="139" customFormat="1" ht="13" customHeight="1">
      <c r="A35" s="116"/>
      <c r="B35" s="316"/>
      <c r="C35" s="53"/>
      <c r="D35" s="54"/>
      <c r="E35" s="55"/>
      <c r="F35" s="55"/>
    </row>
    <row r="36" spans="1:7" s="139" customFormat="1" ht="13" customHeight="1">
      <c r="A36" s="317" t="s">
        <v>53</v>
      </c>
      <c r="B36" s="138" t="s">
        <v>319</v>
      </c>
      <c r="C36" s="45" t="s">
        <v>11</v>
      </c>
      <c r="D36" s="314">
        <v>80</v>
      </c>
      <c r="E36" s="133">
        <v>0</v>
      </c>
      <c r="F36" s="133">
        <f>D36*E36</f>
        <v>0</v>
      </c>
    </row>
    <row r="37" spans="1:7" s="139" customFormat="1" ht="13" customHeight="1">
      <c r="A37" s="315" t="s">
        <v>44</v>
      </c>
      <c r="B37" s="138" t="s">
        <v>317</v>
      </c>
      <c r="C37" s="45"/>
      <c r="D37" s="132"/>
      <c r="E37" s="133"/>
      <c r="F37" s="133"/>
    </row>
    <row r="38" spans="1:7" s="139" customFormat="1" ht="13" customHeight="1">
      <c r="A38" s="137"/>
      <c r="B38" s="138" t="s">
        <v>318</v>
      </c>
      <c r="C38" s="53"/>
      <c r="D38" s="54"/>
      <c r="E38" s="55"/>
      <c r="F38" s="55"/>
    </row>
    <row r="39" spans="1:7" s="139" customFormat="1" ht="13" customHeight="1">
      <c r="A39" s="315" t="s">
        <v>44</v>
      </c>
      <c r="B39" s="138" t="s">
        <v>464</v>
      </c>
      <c r="C39" s="53"/>
      <c r="D39" s="54"/>
      <c r="E39" s="55"/>
      <c r="F39" s="55"/>
    </row>
    <row r="40" spans="1:7" s="139" customFormat="1" ht="13" customHeight="1">
      <c r="A40" s="137" t="s">
        <v>19</v>
      </c>
      <c r="B40" s="138" t="s">
        <v>43</v>
      </c>
      <c r="C40" s="53"/>
      <c r="D40" s="54"/>
      <c r="E40" s="55"/>
      <c r="F40" s="55"/>
    </row>
    <row r="41" spans="1:7" s="278" customFormat="1" ht="13" customHeight="1">
      <c r="A41" s="279"/>
      <c r="B41" s="290"/>
      <c r="C41" s="275"/>
      <c r="D41" s="375"/>
      <c r="E41" s="276"/>
      <c r="F41" s="276"/>
      <c r="G41" s="277"/>
    </row>
    <row r="42" spans="1:7" s="134" customFormat="1" ht="13" customHeight="1">
      <c r="A42" s="117" t="s">
        <v>56</v>
      </c>
      <c r="B42" s="119" t="s">
        <v>350</v>
      </c>
      <c r="C42" s="131" t="s">
        <v>11</v>
      </c>
      <c r="D42" s="356">
        <f>D297</f>
        <v>240</v>
      </c>
      <c r="E42" s="133">
        <v>0</v>
      </c>
      <c r="F42" s="133">
        <f>D42*E42</f>
        <v>0</v>
      </c>
    </row>
    <row r="43" spans="1:7" s="134" customFormat="1" ht="13" customHeight="1">
      <c r="A43" s="137" t="s">
        <v>44</v>
      </c>
      <c r="B43" s="119" t="s">
        <v>465</v>
      </c>
      <c r="C43" s="131"/>
      <c r="D43" s="40"/>
      <c r="E43" s="41"/>
      <c r="F43" s="133"/>
    </row>
    <row r="44" spans="1:7" s="134" customFormat="1" ht="13" customHeight="1">
      <c r="A44" s="137" t="s">
        <v>44</v>
      </c>
      <c r="B44" s="119" t="s">
        <v>725</v>
      </c>
      <c r="C44" s="131"/>
      <c r="D44" s="40"/>
      <c r="E44" s="41"/>
      <c r="F44" s="133"/>
    </row>
    <row r="45" spans="1:7" s="134" customFormat="1" ht="13" customHeight="1">
      <c r="A45" s="137" t="s">
        <v>44</v>
      </c>
      <c r="B45" s="119" t="s">
        <v>726</v>
      </c>
      <c r="C45" s="131"/>
      <c r="D45" s="40"/>
      <c r="E45" s="41"/>
      <c r="F45" s="133"/>
    </row>
    <row r="46" spans="1:7" s="134" customFormat="1" ht="13" customHeight="1">
      <c r="A46" s="137" t="s">
        <v>19</v>
      </c>
      <c r="B46" s="143" t="s">
        <v>43</v>
      </c>
      <c r="C46" s="131"/>
      <c r="D46" s="40"/>
      <c r="E46" s="41"/>
      <c r="F46" s="133"/>
    </row>
    <row r="47" spans="1:7" s="134" customFormat="1" ht="13" customHeight="1">
      <c r="A47" s="318"/>
      <c r="B47" s="138"/>
      <c r="C47" s="141"/>
      <c r="D47" s="374"/>
      <c r="E47" s="141"/>
      <c r="F47" s="141"/>
    </row>
    <row r="48" spans="1:7" s="139" customFormat="1" ht="13" customHeight="1">
      <c r="A48" s="317" t="s">
        <v>57</v>
      </c>
      <c r="B48" s="138" t="s">
        <v>635</v>
      </c>
      <c r="C48" s="45" t="s">
        <v>9</v>
      </c>
      <c r="D48" s="132">
        <f>D115</f>
        <v>324.3</v>
      </c>
      <c r="E48" s="133">
        <v>0</v>
      </c>
      <c r="F48" s="133">
        <f>D48*E48</f>
        <v>0</v>
      </c>
    </row>
    <row r="49" spans="1:7" s="139" customFormat="1" ht="13" customHeight="1">
      <c r="A49" s="317"/>
      <c r="B49" s="138" t="s">
        <v>636</v>
      </c>
      <c r="C49" s="45"/>
      <c r="D49" s="132"/>
      <c r="E49" s="133"/>
      <c r="F49" s="133"/>
    </row>
    <row r="50" spans="1:7" s="139" customFormat="1" ht="13" customHeight="1">
      <c r="A50" s="137" t="s">
        <v>44</v>
      </c>
      <c r="B50" s="138" t="s">
        <v>637</v>
      </c>
      <c r="C50" s="53"/>
      <c r="D50" s="54"/>
      <c r="E50" s="55"/>
      <c r="F50" s="55"/>
    </row>
    <row r="51" spans="1:7" s="139" customFormat="1" ht="13" customHeight="1">
      <c r="A51" s="137" t="s">
        <v>19</v>
      </c>
      <c r="B51" s="138" t="s">
        <v>707</v>
      </c>
      <c r="C51" s="53"/>
      <c r="D51" s="54"/>
      <c r="E51" s="55"/>
      <c r="F51" s="55"/>
    </row>
    <row r="52" spans="1:7" s="139" customFormat="1" ht="13" customHeight="1">
      <c r="A52" s="137" t="s">
        <v>19</v>
      </c>
      <c r="B52" s="138" t="s">
        <v>43</v>
      </c>
      <c r="C52" s="53"/>
      <c r="D52" s="54"/>
      <c r="E52" s="55"/>
      <c r="F52" s="55"/>
    </row>
    <row r="53" spans="1:7" s="134" customFormat="1" ht="13" customHeight="1">
      <c r="A53" s="137"/>
      <c r="B53" s="143"/>
      <c r="C53" s="131"/>
      <c r="D53" s="40"/>
      <c r="E53" s="41"/>
      <c r="F53" s="133"/>
    </row>
    <row r="54" spans="1:7" s="294" customFormat="1" ht="13" customHeight="1">
      <c r="A54" s="32" t="s">
        <v>58</v>
      </c>
      <c r="B54" s="274" t="s">
        <v>466</v>
      </c>
      <c r="C54" s="48" t="s">
        <v>17</v>
      </c>
      <c r="D54" s="121">
        <v>5</v>
      </c>
      <c r="E54" s="122">
        <v>0</v>
      </c>
      <c r="F54" s="50">
        <f>D54*E54</f>
        <v>0</v>
      </c>
      <c r="G54" s="123"/>
    </row>
    <row r="55" spans="1:7" s="294" customFormat="1" ht="13" customHeight="1">
      <c r="A55" s="137" t="s">
        <v>44</v>
      </c>
      <c r="B55" s="274" t="s">
        <v>467</v>
      </c>
      <c r="C55" s="48"/>
      <c r="D55" s="121"/>
      <c r="E55" s="122"/>
      <c r="F55" s="50"/>
      <c r="G55" s="123"/>
    </row>
    <row r="56" spans="1:7" s="294" customFormat="1" ht="13" customHeight="1">
      <c r="A56" s="137" t="s">
        <v>19</v>
      </c>
      <c r="B56" s="136" t="s">
        <v>63</v>
      </c>
      <c r="C56" s="131"/>
      <c r="D56" s="132"/>
      <c r="E56" s="131"/>
      <c r="F56" s="131"/>
      <c r="G56" s="123"/>
    </row>
    <row r="57" spans="1:7" s="134" customFormat="1" ht="13" customHeight="1">
      <c r="A57" s="137"/>
      <c r="B57" s="143"/>
      <c r="C57" s="131"/>
      <c r="D57" s="40"/>
      <c r="E57" s="41"/>
      <c r="F57" s="133"/>
    </row>
    <row r="58" spans="1:7" s="294" customFormat="1" ht="13" customHeight="1">
      <c r="A58" s="32" t="s">
        <v>59</v>
      </c>
      <c r="B58" s="274" t="s">
        <v>492</v>
      </c>
      <c r="C58" s="45" t="s">
        <v>9</v>
      </c>
      <c r="D58" s="132">
        <f>D571</f>
        <v>1107.4000000000001</v>
      </c>
      <c r="E58" s="122">
        <v>0</v>
      </c>
      <c r="F58" s="50">
        <f>D58*E58</f>
        <v>0</v>
      </c>
      <c r="G58" s="123"/>
    </row>
    <row r="59" spans="1:7" s="294" customFormat="1" ht="13" customHeight="1">
      <c r="A59" s="137"/>
      <c r="B59" s="274" t="s">
        <v>638</v>
      </c>
      <c r="C59" s="48"/>
      <c r="D59" s="121"/>
      <c r="E59" s="122"/>
      <c r="F59" s="50"/>
      <c r="G59" s="123"/>
    </row>
    <row r="60" spans="1:7" s="294" customFormat="1" ht="13" customHeight="1">
      <c r="A60" s="137" t="s">
        <v>19</v>
      </c>
      <c r="B60" s="274" t="s">
        <v>653</v>
      </c>
      <c r="C60" s="48"/>
      <c r="D60" s="121"/>
      <c r="E60" s="122"/>
      <c r="F60" s="50"/>
      <c r="G60" s="123"/>
    </row>
    <row r="61" spans="1:7" s="294" customFormat="1" ht="13" customHeight="1">
      <c r="A61" s="137" t="s">
        <v>19</v>
      </c>
      <c r="B61" s="136" t="s">
        <v>63</v>
      </c>
      <c r="C61" s="131"/>
      <c r="D61" s="132"/>
      <c r="E61" s="131"/>
      <c r="F61" s="131"/>
      <c r="G61" s="123"/>
    </row>
    <row r="62" spans="1:7" s="134" customFormat="1" ht="13" customHeight="1">
      <c r="A62" s="137"/>
      <c r="B62" s="119"/>
      <c r="C62" s="131"/>
      <c r="D62" s="40"/>
      <c r="E62" s="41"/>
      <c r="F62" s="133"/>
    </row>
    <row r="63" spans="1:7" s="294" customFormat="1" ht="13" customHeight="1">
      <c r="A63" s="134" t="s">
        <v>60</v>
      </c>
      <c r="B63" s="288" t="s">
        <v>639</v>
      </c>
      <c r="C63" s="131" t="s">
        <v>9</v>
      </c>
      <c r="D63" s="40">
        <f>0.6*1.03*36+0.9*1.03*24</f>
        <v>44.496000000000002</v>
      </c>
      <c r="E63" s="41">
        <v>0</v>
      </c>
      <c r="F63" s="133">
        <f>D63*E63</f>
        <v>0</v>
      </c>
      <c r="G63" s="123"/>
    </row>
    <row r="64" spans="1:7" ht="13" customHeight="1">
      <c r="A64" s="180" t="s">
        <v>44</v>
      </c>
      <c r="B64" s="220" t="s">
        <v>640</v>
      </c>
      <c r="D64" s="195"/>
      <c r="E64" s="162"/>
      <c r="F64" s="162"/>
    </row>
    <row r="65" spans="1:7" s="134" customFormat="1" ht="13" customHeight="1">
      <c r="A65" s="137" t="s">
        <v>19</v>
      </c>
      <c r="B65" s="138" t="s">
        <v>365</v>
      </c>
      <c r="C65" s="115"/>
      <c r="D65" s="49"/>
      <c r="E65" s="50"/>
      <c r="F65" s="50"/>
    </row>
    <row r="66" spans="1:7" s="134" customFormat="1" ht="13" customHeight="1">
      <c r="A66" s="114"/>
      <c r="B66" s="138" t="s">
        <v>366</v>
      </c>
      <c r="C66" s="115"/>
      <c r="D66" s="49"/>
      <c r="E66" s="50"/>
      <c r="F66" s="50"/>
    </row>
    <row r="67" spans="1:7" s="294" customFormat="1" ht="13" customHeight="1">
      <c r="A67" s="137" t="s">
        <v>19</v>
      </c>
      <c r="B67" s="136" t="s">
        <v>63</v>
      </c>
      <c r="C67" s="131"/>
      <c r="D67" s="132"/>
      <c r="E67" s="131"/>
      <c r="F67" s="131"/>
      <c r="G67" s="123"/>
    </row>
    <row r="68" spans="1:7" s="134" customFormat="1" ht="13" customHeight="1">
      <c r="A68" s="137"/>
      <c r="B68" s="119"/>
      <c r="C68" s="131"/>
      <c r="D68" s="40"/>
      <c r="E68" s="41"/>
      <c r="F68" s="133"/>
    </row>
    <row r="69" spans="1:7" s="294" customFormat="1" ht="13" customHeight="1">
      <c r="A69" s="134" t="s">
        <v>54</v>
      </c>
      <c r="B69" s="288" t="s">
        <v>646</v>
      </c>
      <c r="C69" s="131" t="s">
        <v>9</v>
      </c>
      <c r="D69" s="40">
        <f>D517</f>
        <v>172.62799999999999</v>
      </c>
      <c r="E69" s="41">
        <v>0</v>
      </c>
      <c r="F69" s="133">
        <f>D69*E69</f>
        <v>0</v>
      </c>
      <c r="G69" s="123"/>
    </row>
    <row r="70" spans="1:7" s="294" customFormat="1" ht="13" customHeight="1">
      <c r="A70" s="137"/>
      <c r="B70" s="288" t="s">
        <v>647</v>
      </c>
      <c r="C70" s="131"/>
      <c r="D70" s="40"/>
      <c r="E70" s="41"/>
      <c r="F70" s="133"/>
      <c r="G70" s="123"/>
    </row>
    <row r="71" spans="1:7" ht="13" customHeight="1">
      <c r="A71" s="180" t="s">
        <v>44</v>
      </c>
      <c r="B71" s="220" t="s">
        <v>641</v>
      </c>
      <c r="D71" s="195"/>
      <c r="E71" s="162"/>
      <c r="F71" s="162"/>
    </row>
    <row r="72" spans="1:7" s="134" customFormat="1" ht="13" customHeight="1">
      <c r="A72" s="137" t="s">
        <v>19</v>
      </c>
      <c r="B72" s="138" t="s">
        <v>365</v>
      </c>
      <c r="C72" s="115"/>
      <c r="D72" s="49"/>
      <c r="E72" s="50"/>
      <c r="F72" s="50"/>
    </row>
    <row r="73" spans="1:7" s="134" customFormat="1" ht="13" customHeight="1">
      <c r="A73" s="114"/>
      <c r="B73" s="138" t="s">
        <v>366</v>
      </c>
      <c r="C73" s="115"/>
      <c r="D73" s="49"/>
      <c r="E73" s="50"/>
      <c r="F73" s="50"/>
    </row>
    <row r="74" spans="1:7" s="294" customFormat="1" ht="13" customHeight="1">
      <c r="A74" s="137" t="s">
        <v>19</v>
      </c>
      <c r="B74" s="136" t="s">
        <v>63</v>
      </c>
      <c r="C74" s="131"/>
      <c r="D74" s="132"/>
      <c r="E74" s="131"/>
      <c r="F74" s="131"/>
      <c r="G74" s="123"/>
    </row>
    <row r="75" spans="1:7" s="134" customFormat="1" ht="13" customHeight="1">
      <c r="A75" s="137"/>
      <c r="B75" s="119"/>
      <c r="C75" s="131"/>
      <c r="D75" s="40"/>
      <c r="E75" s="41"/>
      <c r="F75" s="133"/>
    </row>
    <row r="76" spans="1:7" s="294" customFormat="1" ht="13" customHeight="1">
      <c r="A76" s="134" t="s">
        <v>61</v>
      </c>
      <c r="B76" s="288" t="s">
        <v>642</v>
      </c>
      <c r="C76" s="131" t="s">
        <v>17</v>
      </c>
      <c r="D76" s="40">
        <f>D335</f>
        <v>92</v>
      </c>
      <c r="E76" s="41">
        <v>0</v>
      </c>
      <c r="F76" s="133">
        <f>D76*E76</f>
        <v>0</v>
      </c>
      <c r="G76" s="123"/>
    </row>
    <row r="77" spans="1:7" s="294" customFormat="1" ht="13" customHeight="1">
      <c r="A77" s="180" t="s">
        <v>44</v>
      </c>
      <c r="B77" s="288" t="s">
        <v>643</v>
      </c>
      <c r="C77" s="131"/>
      <c r="D77" s="40"/>
      <c r="E77" s="41"/>
      <c r="F77" s="133"/>
      <c r="G77" s="123"/>
    </row>
    <row r="78" spans="1:7" s="294" customFormat="1" ht="13" customHeight="1">
      <c r="A78" s="137" t="s">
        <v>19</v>
      </c>
      <c r="B78" s="136" t="s">
        <v>63</v>
      </c>
      <c r="C78" s="131"/>
      <c r="D78" s="132"/>
      <c r="E78" s="131"/>
      <c r="F78" s="131"/>
      <c r="G78" s="123"/>
    </row>
    <row r="79" spans="1:7" s="278" customFormat="1" ht="12" customHeight="1">
      <c r="A79" s="345"/>
      <c r="B79" s="291"/>
      <c r="C79" s="282"/>
      <c r="D79" s="287"/>
      <c r="E79" s="284"/>
      <c r="F79" s="284"/>
    </row>
    <row r="80" spans="1:7" ht="13" customHeight="1">
      <c r="A80" s="234" t="s">
        <v>62</v>
      </c>
      <c r="B80" s="235" t="s">
        <v>255</v>
      </c>
      <c r="C80" s="177" t="s">
        <v>39</v>
      </c>
      <c r="D80" s="231">
        <v>50</v>
      </c>
      <c r="E80" s="179">
        <v>0</v>
      </c>
      <c r="F80" s="179">
        <f>D80*E80</f>
        <v>0</v>
      </c>
    </row>
    <row r="81" spans="1:8" ht="13" customHeight="1">
      <c r="A81" s="199" t="s">
        <v>44</v>
      </c>
      <c r="B81" s="235" t="s">
        <v>256</v>
      </c>
      <c r="C81" s="177"/>
      <c r="D81" s="231"/>
      <c r="E81" s="179"/>
      <c r="F81" s="179"/>
    </row>
    <row r="82" spans="1:8" ht="13" customHeight="1">
      <c r="A82" s="199"/>
      <c r="B82" s="235" t="s">
        <v>257</v>
      </c>
      <c r="C82" s="177"/>
      <c r="D82" s="231"/>
      <c r="E82" s="179"/>
      <c r="F82" s="179"/>
    </row>
    <row r="83" spans="1:8" ht="13" customHeight="1">
      <c r="A83" s="199" t="s">
        <v>19</v>
      </c>
      <c r="B83" s="235" t="s">
        <v>258</v>
      </c>
      <c r="C83" s="177"/>
      <c r="D83" s="231"/>
      <c r="E83" s="179"/>
      <c r="F83" s="179"/>
    </row>
    <row r="84" spans="1:8" ht="13" customHeight="1">
      <c r="A84" s="236"/>
      <c r="B84" s="237"/>
      <c r="C84" s="238"/>
      <c r="D84" s="376"/>
      <c r="E84" s="238"/>
      <c r="F84" s="238"/>
    </row>
    <row r="85" spans="1:8" s="174" customFormat="1" ht="13" customHeight="1" thickBot="1">
      <c r="A85" s="225"/>
      <c r="B85" s="226" t="s">
        <v>259</v>
      </c>
      <c r="C85" s="227"/>
      <c r="D85" s="377"/>
      <c r="E85" s="228"/>
      <c r="F85" s="228">
        <f>SUM(F7:F84)</f>
        <v>0</v>
      </c>
    </row>
    <row r="86" spans="1:8" ht="13" customHeight="1" thickTop="1"/>
    <row r="89" spans="1:8" ht="13" customHeight="1">
      <c r="A89" s="209" t="s">
        <v>1</v>
      </c>
      <c r="B89" s="161" t="s">
        <v>260</v>
      </c>
      <c r="E89" s="162"/>
      <c r="F89" s="162"/>
    </row>
    <row r="90" spans="1:8" s="174" customFormat="1" ht="13" customHeight="1" thickBot="1">
      <c r="A90" s="210" t="s">
        <v>16</v>
      </c>
      <c r="B90" s="211" t="s">
        <v>4</v>
      </c>
      <c r="C90" s="212" t="s">
        <v>5</v>
      </c>
      <c r="D90" s="372" t="s">
        <v>6</v>
      </c>
      <c r="E90" s="213" t="s">
        <v>7</v>
      </c>
      <c r="F90" s="213" t="s">
        <v>8</v>
      </c>
    </row>
    <row r="91" spans="1:8" ht="13" customHeight="1" thickTop="1"/>
    <row r="92" spans="1:8" s="278" customFormat="1" ht="13" customHeight="1">
      <c r="A92" s="273" t="s">
        <v>0</v>
      </c>
      <c r="B92" s="288" t="s">
        <v>493</v>
      </c>
      <c r="C92" s="275" t="s">
        <v>9</v>
      </c>
      <c r="D92" s="375">
        <f>D546*0.1</f>
        <v>391.51000000000005</v>
      </c>
      <c r="E92" s="276">
        <v>0</v>
      </c>
      <c r="F92" s="276">
        <f>D92*E92</f>
        <v>0</v>
      </c>
      <c r="G92" s="277"/>
      <c r="H92" s="277"/>
    </row>
    <row r="93" spans="1:8" s="278" customFormat="1" ht="13" customHeight="1">
      <c r="A93" s="279" t="s">
        <v>44</v>
      </c>
      <c r="B93" s="274" t="s">
        <v>644</v>
      </c>
      <c r="C93" s="275"/>
      <c r="D93" s="375"/>
      <c r="E93" s="276"/>
      <c r="F93" s="276"/>
      <c r="G93" s="277"/>
      <c r="H93" s="277"/>
    </row>
    <row r="94" spans="1:8" s="278" customFormat="1" ht="13" customHeight="1">
      <c r="A94" s="279"/>
      <c r="B94" s="274" t="s">
        <v>645</v>
      </c>
      <c r="C94" s="275"/>
      <c r="D94" s="375"/>
      <c r="E94" s="276"/>
      <c r="F94" s="276"/>
      <c r="G94" s="277"/>
      <c r="H94" s="277"/>
    </row>
    <row r="95" spans="1:8" s="278" customFormat="1" ht="13" customHeight="1">
      <c r="A95" s="279" t="s">
        <v>44</v>
      </c>
      <c r="B95" s="274" t="s">
        <v>471</v>
      </c>
      <c r="C95" s="275"/>
      <c r="D95" s="375"/>
      <c r="E95" s="276"/>
      <c r="F95" s="276"/>
      <c r="G95" s="277"/>
      <c r="H95" s="277"/>
    </row>
    <row r="96" spans="1:8" s="278" customFormat="1" ht="13" customHeight="1">
      <c r="A96" s="279" t="s">
        <v>19</v>
      </c>
      <c r="B96" s="274" t="s">
        <v>43</v>
      </c>
      <c r="C96" s="275"/>
      <c r="D96" s="375"/>
      <c r="E96" s="276"/>
      <c r="F96" s="276"/>
      <c r="G96" s="277"/>
      <c r="H96" s="277"/>
    </row>
    <row r="97" spans="1:8" s="278" customFormat="1" ht="13" customHeight="1">
      <c r="A97" s="279"/>
      <c r="B97" s="280"/>
      <c r="C97" s="275"/>
      <c r="D97" s="375"/>
      <c r="E97" s="276"/>
      <c r="F97" s="276"/>
      <c r="G97" s="277"/>
      <c r="H97" s="277"/>
    </row>
    <row r="98" spans="1:8" s="278" customFormat="1" ht="13" customHeight="1">
      <c r="A98" s="273" t="s">
        <v>1</v>
      </c>
      <c r="B98" s="274" t="s">
        <v>494</v>
      </c>
      <c r="C98" s="275" t="s">
        <v>9</v>
      </c>
      <c r="D98" s="375">
        <f>D546+D533+D190+D203+D153+D134+D115</f>
        <v>5251.77</v>
      </c>
      <c r="E98" s="276">
        <v>0</v>
      </c>
      <c r="F98" s="276">
        <f>D98*E98</f>
        <v>0</v>
      </c>
      <c r="G98" s="277"/>
      <c r="H98" s="277"/>
    </row>
    <row r="99" spans="1:8" s="278" customFormat="1" ht="13" customHeight="1">
      <c r="A99" s="279" t="s">
        <v>44</v>
      </c>
      <c r="B99" s="274" t="s">
        <v>261</v>
      </c>
      <c r="C99" s="275"/>
      <c r="D99" s="375"/>
      <c r="E99" s="276"/>
      <c r="F99" s="276"/>
      <c r="G99" s="277"/>
      <c r="H99" s="277"/>
    </row>
    <row r="100" spans="1:8" s="278" customFormat="1" ht="13" customHeight="1">
      <c r="A100" s="279" t="s">
        <v>44</v>
      </c>
      <c r="B100" s="274" t="s">
        <v>262</v>
      </c>
      <c r="C100" s="275"/>
      <c r="D100" s="375"/>
      <c r="E100" s="276"/>
      <c r="F100" s="276"/>
      <c r="G100" s="277"/>
      <c r="H100" s="277"/>
    </row>
    <row r="101" spans="1:8" s="278" customFormat="1" ht="13" customHeight="1">
      <c r="A101" s="279" t="s">
        <v>44</v>
      </c>
      <c r="B101" s="274" t="s">
        <v>263</v>
      </c>
      <c r="C101" s="275"/>
      <c r="D101" s="375"/>
      <c r="E101" s="276"/>
      <c r="F101" s="276"/>
      <c r="G101" s="277"/>
      <c r="H101" s="277"/>
    </row>
    <row r="102" spans="1:8" s="278" customFormat="1" ht="13" customHeight="1">
      <c r="A102" s="279" t="s">
        <v>19</v>
      </c>
      <c r="B102" s="274" t="s">
        <v>43</v>
      </c>
      <c r="C102" s="275"/>
      <c r="D102" s="375"/>
      <c r="E102" s="276"/>
      <c r="F102" s="276"/>
      <c r="G102" s="277"/>
      <c r="H102" s="277"/>
    </row>
    <row r="103" spans="1:8" s="278" customFormat="1" ht="13" customHeight="1">
      <c r="A103" s="285"/>
      <c r="B103" s="291"/>
      <c r="C103" s="282"/>
      <c r="D103" s="287"/>
      <c r="E103" s="284"/>
      <c r="F103" s="284"/>
    </row>
    <row r="104" spans="1:8" s="278" customFormat="1" ht="13" customHeight="1">
      <c r="A104" s="343" t="s">
        <v>2</v>
      </c>
      <c r="B104" s="288" t="s">
        <v>648</v>
      </c>
      <c r="C104" s="282" t="s">
        <v>9</v>
      </c>
      <c r="D104" s="287">
        <f>D111*0.1</f>
        <v>17.262799999999999</v>
      </c>
      <c r="E104" s="284">
        <v>0</v>
      </c>
      <c r="F104" s="284">
        <f>D104*E104</f>
        <v>0</v>
      </c>
    </row>
    <row r="105" spans="1:8" s="278" customFormat="1" ht="13" customHeight="1">
      <c r="A105" s="343"/>
      <c r="B105" s="288" t="s">
        <v>651</v>
      </c>
      <c r="C105" s="282"/>
      <c r="D105" s="287"/>
      <c r="E105" s="284"/>
      <c r="F105" s="284"/>
    </row>
    <row r="106" spans="1:8" s="278" customFormat="1" ht="13" customHeight="1">
      <c r="A106" s="285" t="s">
        <v>44</v>
      </c>
      <c r="B106" s="288" t="s">
        <v>352</v>
      </c>
      <c r="C106" s="282"/>
      <c r="D106" s="287"/>
      <c r="E106" s="284"/>
      <c r="F106" s="284"/>
    </row>
    <row r="107" spans="1:8" s="278" customFormat="1" ht="13" customHeight="1">
      <c r="A107" s="285"/>
      <c r="B107" s="288" t="s">
        <v>353</v>
      </c>
      <c r="C107" s="282"/>
      <c r="D107" s="287"/>
      <c r="E107" s="284"/>
      <c r="F107" s="284"/>
    </row>
    <row r="108" spans="1:8" s="278" customFormat="1" ht="13" customHeight="1">
      <c r="A108" s="285" t="s">
        <v>44</v>
      </c>
      <c r="B108" s="288" t="s">
        <v>354</v>
      </c>
      <c r="C108" s="282"/>
      <c r="D108" s="287"/>
      <c r="E108" s="284"/>
      <c r="F108" s="284"/>
    </row>
    <row r="109" spans="1:8" s="278" customFormat="1" ht="13" customHeight="1">
      <c r="A109" s="285" t="s">
        <v>19</v>
      </c>
      <c r="B109" s="288" t="s">
        <v>43</v>
      </c>
      <c r="C109" s="282"/>
      <c r="D109" s="287"/>
      <c r="E109" s="284"/>
      <c r="F109" s="284"/>
    </row>
    <row r="110" spans="1:8" s="294" customFormat="1" ht="13" customHeight="1">
      <c r="A110" s="134"/>
      <c r="B110" s="141"/>
      <c r="C110" s="131"/>
      <c r="D110" s="40"/>
      <c r="E110" s="41"/>
      <c r="F110" s="133"/>
    </row>
    <row r="111" spans="1:8" s="294" customFormat="1" ht="13" customHeight="1">
      <c r="A111" s="134" t="s">
        <v>3</v>
      </c>
      <c r="B111" s="141" t="s">
        <v>649</v>
      </c>
      <c r="C111" s="131" t="s">
        <v>9</v>
      </c>
      <c r="D111" s="40">
        <f>D517</f>
        <v>172.62799999999999</v>
      </c>
      <c r="E111" s="41">
        <v>0</v>
      </c>
      <c r="F111" s="133">
        <f>D111*E111</f>
        <v>0</v>
      </c>
    </row>
    <row r="112" spans="1:8" s="294" customFormat="1" ht="13" customHeight="1">
      <c r="A112" s="134"/>
      <c r="B112" s="141" t="s">
        <v>650</v>
      </c>
      <c r="C112" s="131"/>
      <c r="D112" s="40"/>
      <c r="E112" s="41"/>
      <c r="F112" s="133"/>
    </row>
    <row r="113" spans="1:8" s="278" customFormat="1" ht="13" customHeight="1">
      <c r="A113" s="285" t="s">
        <v>19</v>
      </c>
      <c r="B113" s="286" t="s">
        <v>63</v>
      </c>
      <c r="C113" s="282"/>
      <c r="D113" s="287"/>
      <c r="E113" s="284"/>
      <c r="F113" s="284"/>
    </row>
    <row r="114" spans="1:8" s="278" customFormat="1" ht="13" customHeight="1">
      <c r="A114" s="279"/>
      <c r="B114" s="280"/>
      <c r="C114" s="275"/>
      <c r="D114" s="375"/>
      <c r="E114" s="276"/>
      <c r="F114" s="276"/>
      <c r="G114" s="277"/>
      <c r="H114" s="277"/>
    </row>
    <row r="115" spans="1:8" s="278" customFormat="1" ht="13" customHeight="1">
      <c r="A115" s="281" t="s">
        <v>53</v>
      </c>
      <c r="B115" s="274" t="s">
        <v>304</v>
      </c>
      <c r="C115" s="282" t="s">
        <v>9</v>
      </c>
      <c r="D115" s="287">
        <f>(3.2*7+3.5*14+4.5*7+5*2+35+73)*2-TERASA!D9*2</f>
        <v>324.3</v>
      </c>
      <c r="E115" s="284">
        <v>0</v>
      </c>
      <c r="F115" s="284">
        <f>D115*E115</f>
        <v>0</v>
      </c>
      <c r="G115" s="277"/>
      <c r="H115" s="277"/>
    </row>
    <row r="116" spans="1:8" s="278" customFormat="1" ht="13" customHeight="1">
      <c r="A116" s="285" t="s">
        <v>44</v>
      </c>
      <c r="B116" s="286" t="s">
        <v>305</v>
      </c>
      <c r="C116" s="282"/>
      <c r="D116" s="287"/>
      <c r="E116" s="282"/>
      <c r="F116" s="282"/>
    </row>
    <row r="117" spans="1:8" s="278" customFormat="1" ht="13" customHeight="1">
      <c r="A117" s="285"/>
      <c r="B117" s="286" t="s">
        <v>306</v>
      </c>
      <c r="C117" s="282"/>
      <c r="D117" s="287"/>
      <c r="E117" s="284"/>
      <c r="F117" s="284"/>
    </row>
    <row r="118" spans="1:8" s="278" customFormat="1" ht="13" customHeight="1">
      <c r="A118" s="285"/>
      <c r="B118" s="288" t="s">
        <v>307</v>
      </c>
      <c r="C118" s="282"/>
      <c r="D118" s="287"/>
      <c r="E118" s="284"/>
      <c r="F118" s="284"/>
    </row>
    <row r="119" spans="1:8" s="278" customFormat="1" ht="13" customHeight="1">
      <c r="A119" s="285"/>
      <c r="B119" s="288" t="s">
        <v>308</v>
      </c>
      <c r="C119" s="282"/>
      <c r="D119" s="287"/>
      <c r="E119" s="284"/>
      <c r="F119" s="284"/>
    </row>
    <row r="120" spans="1:8" s="278" customFormat="1" ht="13" customHeight="1">
      <c r="A120" s="285"/>
      <c r="B120" s="288" t="s">
        <v>309</v>
      </c>
      <c r="C120" s="282"/>
      <c r="D120" s="287"/>
      <c r="E120" s="284"/>
      <c r="F120" s="284"/>
    </row>
    <row r="121" spans="1:8" s="278" customFormat="1" ht="13" customHeight="1">
      <c r="A121" s="285"/>
      <c r="B121" s="288" t="s">
        <v>310</v>
      </c>
      <c r="C121" s="282"/>
      <c r="D121" s="287"/>
      <c r="E121" s="284"/>
      <c r="F121" s="284"/>
    </row>
    <row r="122" spans="1:8" s="278" customFormat="1" ht="13" customHeight="1">
      <c r="A122" s="285" t="s">
        <v>44</v>
      </c>
      <c r="B122" s="288" t="s">
        <v>311</v>
      </c>
      <c r="C122" s="282"/>
      <c r="D122" s="287"/>
      <c r="E122" s="284"/>
      <c r="F122" s="284"/>
    </row>
    <row r="123" spans="1:8" s="278" customFormat="1" ht="13" customHeight="1">
      <c r="A123" s="285"/>
      <c r="B123" s="288" t="s">
        <v>312</v>
      </c>
      <c r="C123" s="282"/>
      <c r="D123" s="287"/>
      <c r="E123" s="284"/>
      <c r="F123" s="284"/>
    </row>
    <row r="124" spans="1:8" s="278" customFormat="1" ht="13" customHeight="1">
      <c r="A124" s="285"/>
      <c r="B124" s="288" t="s">
        <v>313</v>
      </c>
      <c r="C124" s="282"/>
      <c r="D124" s="287"/>
      <c r="E124" s="284"/>
      <c r="F124" s="284"/>
    </row>
    <row r="125" spans="1:8" s="278" customFormat="1" ht="13" customHeight="1">
      <c r="A125" s="285" t="s">
        <v>44</v>
      </c>
      <c r="B125" s="288" t="s">
        <v>704</v>
      </c>
      <c r="C125" s="282"/>
      <c r="D125" s="287"/>
      <c r="E125" s="284"/>
      <c r="F125" s="284"/>
    </row>
    <row r="126" spans="1:8" s="278" customFormat="1" ht="13" customHeight="1">
      <c r="A126" s="285"/>
      <c r="B126" s="288" t="s">
        <v>705</v>
      </c>
      <c r="C126" s="282"/>
      <c r="D126" s="287"/>
      <c r="E126" s="284"/>
      <c r="F126" s="284"/>
    </row>
    <row r="127" spans="1:8" s="278" customFormat="1" ht="13" customHeight="1">
      <c r="A127" s="285" t="s">
        <v>44</v>
      </c>
      <c r="B127" s="288" t="s">
        <v>343</v>
      </c>
      <c r="C127" s="282"/>
      <c r="D127" s="287"/>
      <c r="E127" s="284"/>
      <c r="F127" s="284"/>
    </row>
    <row r="128" spans="1:8" s="278" customFormat="1">
      <c r="A128" s="285"/>
      <c r="B128" s="288" t="s">
        <v>478</v>
      </c>
      <c r="C128" s="282"/>
      <c r="D128" s="287"/>
      <c r="E128" s="284"/>
      <c r="F128" s="284"/>
    </row>
    <row r="129" spans="1:8" s="278" customFormat="1" ht="13" customHeight="1">
      <c r="A129" s="285"/>
      <c r="B129" s="288" t="s">
        <v>479</v>
      </c>
      <c r="C129" s="282"/>
      <c r="D129" s="287"/>
      <c r="E129" s="284"/>
      <c r="F129" s="284"/>
    </row>
    <row r="130" spans="1:8" s="278" customFormat="1" ht="13" customHeight="1">
      <c r="A130" s="285" t="s">
        <v>19</v>
      </c>
      <c r="B130" s="288" t="s">
        <v>43</v>
      </c>
      <c r="C130" s="282"/>
      <c r="D130" s="287"/>
      <c r="E130" s="284"/>
      <c r="F130" s="284"/>
    </row>
    <row r="131" spans="1:8" s="134" customFormat="1" ht="13" customHeight="1">
      <c r="A131" s="137"/>
      <c r="B131" s="39"/>
      <c r="C131" s="131"/>
      <c r="D131" s="132"/>
      <c r="E131" s="50"/>
      <c r="F131" s="133"/>
    </row>
    <row r="132" spans="1:8" s="134" customFormat="1" ht="13" customHeight="1">
      <c r="A132" s="125" t="s">
        <v>56</v>
      </c>
      <c r="B132" s="39" t="s">
        <v>355</v>
      </c>
      <c r="C132" s="131"/>
      <c r="D132" s="132"/>
      <c r="E132" s="133"/>
      <c r="F132" s="133"/>
    </row>
    <row r="133" spans="1:8" s="134" customFormat="1" ht="13" customHeight="1">
      <c r="A133" s="137" t="s">
        <v>44</v>
      </c>
      <c r="B133" s="288" t="s">
        <v>496</v>
      </c>
      <c r="C133" s="131" t="s">
        <v>9</v>
      </c>
      <c r="D133" s="132">
        <f>D190</f>
        <v>4</v>
      </c>
      <c r="E133" s="133">
        <v>0</v>
      </c>
      <c r="F133" s="133">
        <f t="shared" ref="F133:F134" si="0">D133*E133</f>
        <v>0</v>
      </c>
    </row>
    <row r="134" spans="1:8" s="134" customFormat="1" ht="13" customHeight="1">
      <c r="A134" s="137" t="s">
        <v>44</v>
      </c>
      <c r="B134" s="288" t="s">
        <v>654</v>
      </c>
      <c r="C134" s="131" t="s">
        <v>9</v>
      </c>
      <c r="D134" s="132">
        <f>(4.3*28+6*2+4.6*8+3.2*2)*2</f>
        <v>351.2</v>
      </c>
      <c r="E134" s="133">
        <v>0</v>
      </c>
      <c r="F134" s="133">
        <f t="shared" si="0"/>
        <v>0</v>
      </c>
    </row>
    <row r="135" spans="1:8" s="134" customFormat="1" ht="13" customHeight="1">
      <c r="A135" s="137" t="s">
        <v>19</v>
      </c>
      <c r="B135" s="39" t="s">
        <v>321</v>
      </c>
      <c r="C135" s="131"/>
      <c r="D135" s="132"/>
      <c r="E135" s="133"/>
      <c r="F135" s="133"/>
      <c r="G135" s="123"/>
      <c r="H135" s="123"/>
    </row>
    <row r="136" spans="1:8" s="134" customFormat="1" ht="13" customHeight="1">
      <c r="A136" s="137" t="s">
        <v>44</v>
      </c>
      <c r="B136" s="39" t="s">
        <v>322</v>
      </c>
      <c r="C136" s="131"/>
      <c r="D136" s="132"/>
      <c r="E136" s="133"/>
      <c r="F136" s="133"/>
      <c r="G136" s="123"/>
      <c r="H136" s="123"/>
    </row>
    <row r="137" spans="1:8" s="134" customFormat="1" ht="13" customHeight="1">
      <c r="A137" s="137" t="s">
        <v>44</v>
      </c>
      <c r="B137" s="39" t="s">
        <v>323</v>
      </c>
      <c r="C137" s="131"/>
      <c r="D137" s="132"/>
      <c r="E137" s="133"/>
      <c r="F137" s="133"/>
      <c r="G137" s="123"/>
      <c r="H137" s="123"/>
    </row>
    <row r="138" spans="1:8" s="134" customFormat="1" ht="13" customHeight="1">
      <c r="A138" s="137"/>
      <c r="B138" s="39" t="s">
        <v>324</v>
      </c>
      <c r="C138" s="131"/>
      <c r="D138" s="132"/>
      <c r="E138" s="133"/>
      <c r="F138" s="133"/>
      <c r="G138" s="123"/>
      <c r="H138" s="123"/>
    </row>
    <row r="139" spans="1:8" s="134" customFormat="1" ht="13" customHeight="1">
      <c r="A139" s="137" t="s">
        <v>44</v>
      </c>
      <c r="B139" s="327" t="s">
        <v>325</v>
      </c>
      <c r="C139" s="131"/>
      <c r="D139" s="132"/>
      <c r="E139" s="133"/>
      <c r="F139" s="133"/>
      <c r="G139" s="123"/>
      <c r="H139" s="123"/>
    </row>
    <row r="140" spans="1:8" s="134" customFormat="1" ht="13" customHeight="1">
      <c r="A140" s="137"/>
      <c r="B140" s="327" t="s">
        <v>326</v>
      </c>
      <c r="C140" s="131"/>
      <c r="D140" s="132"/>
      <c r="E140" s="133"/>
      <c r="F140" s="133"/>
      <c r="G140" s="123"/>
      <c r="H140" s="123"/>
    </row>
    <row r="141" spans="1:8" s="134" customFormat="1" ht="13" customHeight="1">
      <c r="A141" s="137"/>
      <c r="B141" s="327" t="s">
        <v>327</v>
      </c>
      <c r="C141" s="131"/>
      <c r="D141" s="132"/>
      <c r="E141" s="133"/>
      <c r="F141" s="133"/>
      <c r="G141" s="123"/>
      <c r="H141" s="123"/>
    </row>
    <row r="142" spans="1:8" s="134" customFormat="1" ht="13" customHeight="1">
      <c r="A142" s="137"/>
      <c r="B142" s="327" t="s">
        <v>328</v>
      </c>
      <c r="C142" s="131"/>
      <c r="D142" s="132"/>
      <c r="E142" s="133"/>
      <c r="F142" s="133"/>
      <c r="G142" s="123"/>
      <c r="H142" s="123"/>
    </row>
    <row r="143" spans="1:8" s="134" customFormat="1" ht="13" customHeight="1">
      <c r="A143" s="137" t="s">
        <v>44</v>
      </c>
      <c r="B143" s="327" t="s">
        <v>329</v>
      </c>
      <c r="C143" s="131"/>
      <c r="D143" s="132"/>
      <c r="E143" s="133"/>
      <c r="F143" s="133"/>
      <c r="G143" s="123"/>
      <c r="H143" s="123"/>
    </row>
    <row r="144" spans="1:8" s="134" customFormat="1" ht="13" customHeight="1">
      <c r="A144" s="137" t="s">
        <v>44</v>
      </c>
      <c r="B144" s="327" t="s">
        <v>330</v>
      </c>
      <c r="C144" s="131"/>
      <c r="D144" s="132"/>
      <c r="E144" s="133"/>
      <c r="F144" s="133"/>
      <c r="G144" s="123"/>
      <c r="H144" s="123"/>
    </row>
    <row r="145" spans="1:8" s="134" customFormat="1" ht="13" customHeight="1">
      <c r="A145" s="137"/>
      <c r="B145" s="327" t="s">
        <v>331</v>
      </c>
      <c r="C145" s="131"/>
      <c r="D145" s="132"/>
      <c r="E145" s="133"/>
      <c r="F145" s="133"/>
      <c r="G145" s="123"/>
      <c r="H145" s="123"/>
    </row>
    <row r="146" spans="1:8" s="134" customFormat="1" ht="13" customHeight="1">
      <c r="A146" s="137" t="s">
        <v>44</v>
      </c>
      <c r="B146" s="327" t="s">
        <v>332</v>
      </c>
      <c r="C146" s="131"/>
      <c r="D146" s="132"/>
      <c r="E146" s="133"/>
      <c r="F146" s="133"/>
      <c r="G146" s="123"/>
      <c r="H146" s="123"/>
    </row>
    <row r="147" spans="1:8" s="134" customFormat="1" ht="13" customHeight="1">
      <c r="A147" s="137"/>
      <c r="B147" s="327" t="s">
        <v>333</v>
      </c>
      <c r="C147" s="131"/>
      <c r="D147" s="132"/>
      <c r="E147" s="133"/>
      <c r="F147" s="133"/>
      <c r="G147" s="123"/>
      <c r="H147" s="123"/>
    </row>
    <row r="148" spans="1:8" s="134" customFormat="1" ht="13" customHeight="1">
      <c r="A148" s="137"/>
      <c r="B148" s="327" t="s">
        <v>334</v>
      </c>
      <c r="C148" s="131"/>
      <c r="D148" s="132"/>
      <c r="E148" s="133"/>
      <c r="F148" s="133"/>
      <c r="G148" s="123"/>
      <c r="H148" s="123"/>
    </row>
    <row r="149" spans="1:8" s="396" customFormat="1" ht="13" customHeight="1">
      <c r="A149" s="390" t="s">
        <v>44</v>
      </c>
      <c r="B149" s="398" t="s">
        <v>292</v>
      </c>
      <c r="C149" s="392"/>
      <c r="D149" s="402"/>
      <c r="E149" s="392"/>
      <c r="F149" s="392"/>
    </row>
    <row r="150" spans="1:8" s="396" customFormat="1" ht="13" customHeight="1">
      <c r="A150" s="390"/>
      <c r="B150" s="398" t="s">
        <v>624</v>
      </c>
      <c r="C150" s="392"/>
      <c r="D150" s="402"/>
      <c r="E150" s="392"/>
      <c r="F150" s="392"/>
    </row>
    <row r="151" spans="1:8" s="32" customFormat="1" ht="13" customHeight="1">
      <c r="A151" s="137" t="s">
        <v>19</v>
      </c>
      <c r="B151" s="39" t="s">
        <v>43</v>
      </c>
      <c r="C151" s="131"/>
      <c r="D151" s="132"/>
      <c r="E151" s="133"/>
      <c r="F151" s="133"/>
    </row>
    <row r="152" spans="1:8" s="134" customFormat="1" ht="13" customHeight="1">
      <c r="A152" s="137"/>
      <c r="B152" s="39"/>
      <c r="C152" s="131"/>
      <c r="D152" s="132"/>
      <c r="E152" s="50"/>
      <c r="F152" s="133"/>
    </row>
    <row r="153" spans="1:8" s="134" customFormat="1" ht="13" customHeight="1">
      <c r="A153" s="125" t="s">
        <v>57</v>
      </c>
      <c r="B153" s="39" t="s">
        <v>356</v>
      </c>
      <c r="C153" s="131" t="s">
        <v>9</v>
      </c>
      <c r="D153" s="132">
        <f>(2.4*28+3.2*2+3*8+3.4*2)*2</f>
        <v>208.8</v>
      </c>
      <c r="E153" s="133">
        <v>0</v>
      </c>
      <c r="F153" s="133">
        <f>D153*E153</f>
        <v>0</v>
      </c>
    </row>
    <row r="154" spans="1:8" s="134" customFormat="1" ht="13" customHeight="1">
      <c r="A154" s="137" t="s">
        <v>19</v>
      </c>
      <c r="B154" s="39" t="s">
        <v>321</v>
      </c>
      <c r="C154" s="131"/>
      <c r="D154" s="132"/>
      <c r="E154" s="133"/>
      <c r="F154" s="133"/>
      <c r="G154" s="123"/>
      <c r="H154" s="123"/>
    </row>
    <row r="155" spans="1:8" s="134" customFormat="1" ht="13" customHeight="1">
      <c r="A155" s="137" t="s">
        <v>44</v>
      </c>
      <c r="B155" s="39" t="s">
        <v>322</v>
      </c>
      <c r="C155" s="131"/>
      <c r="D155" s="132"/>
      <c r="E155" s="133"/>
      <c r="F155" s="133"/>
      <c r="G155" s="123"/>
      <c r="H155" s="123"/>
    </row>
    <row r="156" spans="1:8" s="134" customFormat="1" ht="13" customHeight="1">
      <c r="A156" s="137" t="s">
        <v>44</v>
      </c>
      <c r="B156" s="39" t="s">
        <v>323</v>
      </c>
      <c r="C156" s="131"/>
      <c r="D156" s="132"/>
      <c r="E156" s="133"/>
      <c r="F156" s="133"/>
      <c r="G156" s="123"/>
      <c r="H156" s="123"/>
    </row>
    <row r="157" spans="1:8" s="134" customFormat="1" ht="13" customHeight="1">
      <c r="A157" s="137"/>
      <c r="B157" s="39" t="s">
        <v>324</v>
      </c>
      <c r="C157" s="131"/>
      <c r="D157" s="132"/>
      <c r="E157" s="133"/>
      <c r="F157" s="133"/>
      <c r="G157" s="123"/>
      <c r="H157" s="123"/>
    </row>
    <row r="158" spans="1:8" s="134" customFormat="1" ht="13" customHeight="1">
      <c r="A158" s="137" t="s">
        <v>44</v>
      </c>
      <c r="B158" s="327" t="s">
        <v>325</v>
      </c>
      <c r="C158" s="131"/>
      <c r="D158" s="132"/>
      <c r="E158" s="133"/>
      <c r="F158" s="133"/>
      <c r="G158" s="123"/>
      <c r="H158" s="123"/>
    </row>
    <row r="159" spans="1:8" s="134" customFormat="1" ht="13" customHeight="1">
      <c r="A159" s="137"/>
      <c r="B159" s="327" t="s">
        <v>326</v>
      </c>
      <c r="C159" s="131"/>
      <c r="D159" s="132"/>
      <c r="E159" s="133"/>
      <c r="F159" s="133"/>
      <c r="G159" s="123"/>
      <c r="H159" s="123"/>
    </row>
    <row r="160" spans="1:8" s="134" customFormat="1" ht="13" customHeight="1">
      <c r="A160" s="137"/>
      <c r="B160" s="327" t="s">
        <v>327</v>
      </c>
      <c r="C160" s="131"/>
      <c r="D160" s="132"/>
      <c r="E160" s="133"/>
      <c r="F160" s="133"/>
      <c r="G160" s="123"/>
      <c r="H160" s="123"/>
    </row>
    <row r="161" spans="1:8" s="134" customFormat="1" ht="13" customHeight="1">
      <c r="A161" s="137"/>
      <c r="B161" s="327" t="s">
        <v>328</v>
      </c>
      <c r="C161" s="131"/>
      <c r="D161" s="132"/>
      <c r="E161" s="133"/>
      <c r="F161" s="133"/>
      <c r="G161" s="123"/>
      <c r="H161" s="123"/>
    </row>
    <row r="162" spans="1:8" s="139" customFormat="1" ht="13" customHeight="1">
      <c r="A162" s="137" t="s">
        <v>44</v>
      </c>
      <c r="B162" s="128" t="s">
        <v>305</v>
      </c>
      <c r="C162" s="53"/>
      <c r="D162" s="54"/>
      <c r="E162" s="53"/>
      <c r="F162" s="53"/>
    </row>
    <row r="163" spans="1:8" s="139" customFormat="1" ht="13" customHeight="1">
      <c r="A163" s="116"/>
      <c r="B163" s="128" t="s">
        <v>335</v>
      </c>
      <c r="C163" s="53"/>
      <c r="D163" s="54"/>
      <c r="E163" s="55"/>
      <c r="F163" s="55"/>
    </row>
    <row r="164" spans="1:8" s="139" customFormat="1" ht="13" customHeight="1">
      <c r="A164" s="116"/>
      <c r="B164" s="128" t="s">
        <v>477</v>
      </c>
      <c r="C164" s="53"/>
      <c r="D164" s="54"/>
      <c r="E164" s="55"/>
      <c r="F164" s="55"/>
    </row>
    <row r="165" spans="1:8" s="32" customFormat="1" ht="13" customHeight="1">
      <c r="A165" s="137" t="s">
        <v>19</v>
      </c>
      <c r="B165" s="39" t="s">
        <v>43</v>
      </c>
      <c r="C165" s="131"/>
      <c r="D165" s="132"/>
      <c r="E165" s="133"/>
      <c r="F165" s="133"/>
    </row>
    <row r="166" spans="1:8" s="134" customFormat="1" ht="12">
      <c r="A166" s="118"/>
      <c r="B166" s="138"/>
      <c r="C166" s="131"/>
      <c r="D166" s="132"/>
      <c r="E166" s="133"/>
      <c r="F166" s="133"/>
    </row>
    <row r="167" spans="1:8" s="134" customFormat="1">
      <c r="A167" s="129" t="s">
        <v>58</v>
      </c>
      <c r="B167" s="119" t="s">
        <v>472</v>
      </c>
      <c r="C167" s="131" t="s">
        <v>9</v>
      </c>
      <c r="D167" s="132">
        <f>80</f>
        <v>80</v>
      </c>
      <c r="E167" s="41">
        <v>0</v>
      </c>
      <c r="F167" s="133">
        <f>D167*E167</f>
        <v>0</v>
      </c>
    </row>
    <row r="168" spans="1:8" s="134" customFormat="1">
      <c r="A168" s="118" t="s">
        <v>44</v>
      </c>
      <c r="B168" s="119" t="s">
        <v>473</v>
      </c>
      <c r="D168" s="378"/>
    </row>
    <row r="169" spans="1:8" s="134" customFormat="1">
      <c r="A169" s="118" t="s">
        <v>44</v>
      </c>
      <c r="B169" s="119" t="s">
        <v>474</v>
      </c>
      <c r="C169" s="131"/>
      <c r="D169" s="40"/>
      <c r="E169" s="41"/>
      <c r="F169" s="133"/>
    </row>
    <row r="170" spans="1:8" s="134" customFormat="1">
      <c r="A170" s="118" t="s">
        <v>19</v>
      </c>
      <c r="B170" s="138" t="s">
        <v>43</v>
      </c>
      <c r="C170" s="131"/>
      <c r="D170" s="132"/>
      <c r="E170" s="133"/>
      <c r="F170" s="133"/>
    </row>
    <row r="171" spans="1:8" s="134" customFormat="1" ht="12">
      <c r="A171" s="118"/>
      <c r="B171" s="138"/>
      <c r="C171" s="131"/>
      <c r="D171" s="132"/>
      <c r="E171" s="133"/>
      <c r="F171" s="133"/>
    </row>
    <row r="172" spans="1:8" s="134" customFormat="1">
      <c r="A172" s="129" t="s">
        <v>59</v>
      </c>
      <c r="B172" s="119" t="s">
        <v>475</v>
      </c>
      <c r="C172" s="131" t="s">
        <v>9</v>
      </c>
      <c r="D172" s="132">
        <f>D153</f>
        <v>208.8</v>
      </c>
      <c r="E172" s="41">
        <v>0</v>
      </c>
      <c r="F172" s="133">
        <f>D172*E172</f>
        <v>0</v>
      </c>
    </row>
    <row r="173" spans="1:8" s="134" customFormat="1">
      <c r="A173" s="118" t="s">
        <v>44</v>
      </c>
      <c r="B173" s="119" t="s">
        <v>476</v>
      </c>
      <c r="D173" s="378"/>
    </row>
    <row r="174" spans="1:8" s="134" customFormat="1">
      <c r="A174" s="118" t="s">
        <v>44</v>
      </c>
      <c r="B174" s="119" t="s">
        <v>434</v>
      </c>
      <c r="C174" s="131"/>
      <c r="D174" s="40"/>
      <c r="E174" s="41"/>
      <c r="F174" s="133"/>
    </row>
    <row r="175" spans="1:8" s="134" customFormat="1">
      <c r="A175" s="118" t="s">
        <v>19</v>
      </c>
      <c r="B175" s="138" t="s">
        <v>43</v>
      </c>
      <c r="C175" s="131"/>
      <c r="D175" s="132"/>
      <c r="E175" s="133"/>
      <c r="F175" s="133"/>
    </row>
    <row r="176" spans="1:8" s="278" customFormat="1" ht="13" customHeight="1">
      <c r="A176" s="279"/>
      <c r="B176" s="290"/>
      <c r="C176" s="275"/>
      <c r="D176" s="375"/>
      <c r="E176" s="276"/>
      <c r="F176" s="276"/>
      <c r="G176" s="277"/>
    </row>
    <row r="177" spans="1:13" s="277" customFormat="1" ht="13" customHeight="1">
      <c r="A177" s="289" t="s">
        <v>60</v>
      </c>
      <c r="B177" s="280" t="s">
        <v>622</v>
      </c>
      <c r="C177" s="275" t="s">
        <v>10</v>
      </c>
      <c r="D177" s="375">
        <f>22+27</f>
        <v>49</v>
      </c>
      <c r="E177" s="276">
        <v>0</v>
      </c>
      <c r="F177" s="276">
        <f>D177*E177</f>
        <v>0</v>
      </c>
    </row>
    <row r="178" spans="1:13" s="278" customFormat="1" ht="13" customHeight="1">
      <c r="A178" s="285" t="s">
        <v>19</v>
      </c>
      <c r="B178" s="291" t="s">
        <v>621</v>
      </c>
      <c r="C178" s="282"/>
      <c r="D178" s="287"/>
      <c r="E178" s="284"/>
      <c r="F178" s="284"/>
    </row>
    <row r="179" spans="1:13" s="278" customFormat="1" ht="13" customHeight="1">
      <c r="A179" s="285" t="s">
        <v>44</v>
      </c>
      <c r="B179" s="291" t="s">
        <v>623</v>
      </c>
      <c r="C179" s="282"/>
      <c r="D179" s="287"/>
      <c r="E179" s="284"/>
      <c r="F179" s="284"/>
    </row>
    <row r="180" spans="1:13" s="278" customFormat="1" ht="13" customHeight="1">
      <c r="A180" s="285" t="s">
        <v>19</v>
      </c>
      <c r="B180" s="286" t="s">
        <v>63</v>
      </c>
      <c r="C180" s="282"/>
      <c r="D180" s="287"/>
      <c r="E180" s="284"/>
      <c r="F180" s="284"/>
    </row>
    <row r="181" spans="1:13" s="278" customFormat="1" ht="12">
      <c r="A181" s="345"/>
      <c r="B181" s="288"/>
      <c r="C181" s="282"/>
      <c r="D181" s="287"/>
      <c r="E181" s="284"/>
      <c r="F181" s="284"/>
      <c r="I181" s="368"/>
      <c r="J181" s="368"/>
      <c r="K181" s="368"/>
      <c r="L181" s="368"/>
      <c r="M181" s="369"/>
    </row>
    <row r="182" spans="1:13" s="278" customFormat="1">
      <c r="A182" s="278" t="s">
        <v>54</v>
      </c>
      <c r="B182" s="370" t="s">
        <v>484</v>
      </c>
      <c r="C182" s="282" t="s">
        <v>9</v>
      </c>
      <c r="D182" s="287">
        <v>25</v>
      </c>
      <c r="E182" s="284">
        <v>0</v>
      </c>
      <c r="F182" s="284">
        <f>D182*E182</f>
        <v>0</v>
      </c>
      <c r="I182" s="368"/>
      <c r="J182" s="368"/>
      <c r="K182" s="368"/>
      <c r="L182" s="368"/>
      <c r="M182" s="369"/>
    </row>
    <row r="183" spans="1:13" s="278" customFormat="1">
      <c r="A183" s="345" t="s">
        <v>19</v>
      </c>
      <c r="B183" s="288" t="s">
        <v>485</v>
      </c>
      <c r="C183" s="282"/>
      <c r="D183" s="287"/>
      <c r="E183" s="284"/>
      <c r="F183" s="284"/>
    </row>
    <row r="184" spans="1:13" s="278" customFormat="1">
      <c r="A184" s="345" t="s">
        <v>19</v>
      </c>
      <c r="B184" s="288" t="s">
        <v>480</v>
      </c>
      <c r="C184" s="282"/>
      <c r="D184" s="287"/>
      <c r="E184" s="284"/>
      <c r="F184" s="284"/>
    </row>
    <row r="185" spans="1:13" s="278" customFormat="1">
      <c r="A185" s="345" t="s">
        <v>19</v>
      </c>
      <c r="B185" s="288" t="s">
        <v>481</v>
      </c>
      <c r="C185" s="282"/>
      <c r="D185" s="287"/>
      <c r="E185" s="284"/>
      <c r="F185" s="284"/>
    </row>
    <row r="186" spans="1:13" s="278" customFormat="1">
      <c r="A186" s="345"/>
      <c r="B186" s="288" t="s">
        <v>482</v>
      </c>
      <c r="C186" s="282"/>
      <c r="D186" s="287"/>
      <c r="E186" s="284"/>
      <c r="F186" s="284"/>
    </row>
    <row r="187" spans="1:13" s="278" customFormat="1">
      <c r="A187" s="345"/>
      <c r="B187" s="288" t="s">
        <v>483</v>
      </c>
      <c r="C187" s="282"/>
      <c r="D187" s="287"/>
      <c r="E187" s="284"/>
      <c r="F187" s="284"/>
    </row>
    <row r="188" spans="1:13" s="278" customFormat="1">
      <c r="A188" s="345" t="s">
        <v>19</v>
      </c>
      <c r="B188" s="288" t="s">
        <v>43</v>
      </c>
      <c r="C188" s="282"/>
      <c r="D188" s="287"/>
      <c r="E188" s="284"/>
      <c r="F188" s="284"/>
    </row>
    <row r="189" spans="1:13" s="320" customFormat="1" ht="13" customHeight="1">
      <c r="A189" s="295"/>
      <c r="B189" s="290"/>
      <c r="C189" s="275"/>
      <c r="D189" s="375"/>
      <c r="E189" s="276"/>
      <c r="F189" s="276"/>
    </row>
    <row r="190" spans="1:13" s="320" customFormat="1" ht="13" customHeight="1">
      <c r="A190" s="328" t="s">
        <v>61</v>
      </c>
      <c r="B190" s="134" t="s">
        <v>495</v>
      </c>
      <c r="C190" s="282" t="s">
        <v>9</v>
      </c>
      <c r="D190" s="287">
        <v>4</v>
      </c>
      <c r="E190" s="284">
        <v>0</v>
      </c>
      <c r="F190" s="284">
        <f>D190*E190</f>
        <v>0</v>
      </c>
    </row>
    <row r="191" spans="1:13" s="320" customFormat="1" ht="13" customHeight="1">
      <c r="A191" s="295" t="s">
        <v>44</v>
      </c>
      <c r="B191" s="278" t="s">
        <v>110</v>
      </c>
      <c r="C191" s="275"/>
      <c r="D191" s="375"/>
      <c r="E191" s="276"/>
      <c r="F191" s="276"/>
    </row>
    <row r="192" spans="1:13" s="320" customFormat="1" ht="13" customHeight="1">
      <c r="A192" s="295" t="s">
        <v>44</v>
      </c>
      <c r="B192" s="277" t="s">
        <v>340</v>
      </c>
      <c r="C192" s="275"/>
      <c r="D192" s="375"/>
      <c r="E192" s="276"/>
      <c r="F192" s="276"/>
    </row>
    <row r="193" spans="1:6" s="320" customFormat="1" ht="13" customHeight="1">
      <c r="A193" s="295"/>
      <c r="B193" s="278" t="s">
        <v>336</v>
      </c>
      <c r="C193" s="275"/>
      <c r="D193" s="375"/>
      <c r="E193" s="276"/>
      <c r="F193" s="276"/>
    </row>
    <row r="194" spans="1:6" s="320" customFormat="1" ht="13" customHeight="1">
      <c r="A194" s="295" t="s">
        <v>44</v>
      </c>
      <c r="B194" s="278" t="s">
        <v>341</v>
      </c>
      <c r="C194" s="275"/>
      <c r="D194" s="375"/>
      <c r="E194" s="276"/>
      <c r="F194" s="276"/>
    </row>
    <row r="195" spans="1:6" s="320" customFormat="1" ht="13" customHeight="1">
      <c r="A195" s="295"/>
      <c r="B195" s="278" t="s">
        <v>337</v>
      </c>
      <c r="C195" s="275"/>
      <c r="D195" s="375"/>
      <c r="E195" s="276"/>
      <c r="F195" s="276"/>
    </row>
    <row r="196" spans="1:6" s="320" customFormat="1" ht="13" customHeight="1">
      <c r="A196" s="295" t="s">
        <v>44</v>
      </c>
      <c r="B196" s="160" t="s">
        <v>339</v>
      </c>
      <c r="C196" s="275"/>
      <c r="D196" s="375"/>
      <c r="E196" s="276"/>
      <c r="F196" s="276"/>
    </row>
    <row r="197" spans="1:6" s="320" customFormat="1" ht="13" customHeight="1">
      <c r="A197" s="295" t="s">
        <v>44</v>
      </c>
      <c r="B197" s="174" t="s">
        <v>342</v>
      </c>
      <c r="C197" s="275"/>
      <c r="D197" s="375"/>
      <c r="E197" s="276"/>
      <c r="F197" s="276"/>
    </row>
    <row r="198" spans="1:6" s="320" customFormat="1" ht="13" customHeight="1">
      <c r="A198" s="295"/>
      <c r="B198" s="160" t="s">
        <v>338</v>
      </c>
      <c r="C198" s="275"/>
      <c r="D198" s="375"/>
      <c r="E198" s="276"/>
      <c r="F198" s="276"/>
    </row>
    <row r="199" spans="1:6" s="320" customFormat="1" ht="13" customHeight="1">
      <c r="A199" s="295" t="s">
        <v>19</v>
      </c>
      <c r="B199" s="160" t="s">
        <v>43</v>
      </c>
      <c r="C199" s="275"/>
      <c r="D199" s="375"/>
      <c r="E199" s="276"/>
      <c r="F199" s="276"/>
    </row>
    <row r="200" spans="1:6" s="396" customFormat="1" ht="13" customHeight="1">
      <c r="A200" s="118"/>
      <c r="B200" s="119"/>
      <c r="C200" s="64"/>
      <c r="D200" s="40"/>
      <c r="E200" s="41"/>
      <c r="F200" s="133"/>
    </row>
    <row r="201" spans="1:6" s="396" customFormat="1" ht="13" customHeight="1">
      <c r="A201" s="129" t="s">
        <v>62</v>
      </c>
      <c r="B201" s="288" t="s">
        <v>692</v>
      </c>
      <c r="C201" s="131"/>
      <c r="D201" s="132"/>
      <c r="E201" s="41"/>
      <c r="F201" s="133"/>
    </row>
    <row r="202" spans="1:6" s="396" customFormat="1" ht="13" customHeight="1">
      <c r="A202" s="118" t="s">
        <v>44</v>
      </c>
      <c r="B202" s="288" t="s">
        <v>701</v>
      </c>
      <c r="C202" s="131"/>
      <c r="D202" s="132"/>
      <c r="E202" s="41"/>
      <c r="F202" s="133"/>
    </row>
    <row r="203" spans="1:6" s="396" customFormat="1" ht="13" customHeight="1">
      <c r="A203" s="118" t="s">
        <v>19</v>
      </c>
      <c r="B203" s="136" t="s">
        <v>693</v>
      </c>
      <c r="C203" s="131" t="s">
        <v>9</v>
      </c>
      <c r="D203" s="132">
        <f>D245+D260*0.2</f>
        <v>81.650000000000006</v>
      </c>
      <c r="E203" s="41">
        <v>0</v>
      </c>
      <c r="F203" s="133">
        <f>D203*E203</f>
        <v>0</v>
      </c>
    </row>
    <row r="204" spans="1:6" s="396" customFormat="1" ht="13" customHeight="1">
      <c r="A204" s="118" t="s">
        <v>44</v>
      </c>
      <c r="B204" s="546" t="s">
        <v>694</v>
      </c>
      <c r="C204" s="131"/>
      <c r="D204" s="40"/>
      <c r="E204" s="41"/>
      <c r="F204" s="133"/>
    </row>
    <row r="205" spans="1:6" s="396" customFormat="1" ht="13" customHeight="1">
      <c r="A205" s="118" t="s">
        <v>44</v>
      </c>
      <c r="B205" s="546" t="s">
        <v>695</v>
      </c>
      <c r="C205" s="131"/>
      <c r="D205" s="40"/>
      <c r="E205" s="41"/>
      <c r="F205" s="133"/>
    </row>
    <row r="206" spans="1:6" s="396" customFormat="1" ht="13" customHeight="1">
      <c r="A206" s="118" t="s">
        <v>44</v>
      </c>
      <c r="B206" s="546" t="s">
        <v>696</v>
      </c>
      <c r="C206" s="131"/>
      <c r="D206" s="40"/>
      <c r="E206" s="41"/>
      <c r="F206" s="133"/>
    </row>
    <row r="207" spans="1:6" s="396" customFormat="1" ht="13" customHeight="1">
      <c r="A207" s="118" t="s">
        <v>44</v>
      </c>
      <c r="B207" s="546" t="s">
        <v>697</v>
      </c>
      <c r="C207" s="131"/>
      <c r="D207" s="40"/>
      <c r="E207" s="41"/>
      <c r="F207" s="133"/>
    </row>
    <row r="208" spans="1:6" s="396" customFormat="1" ht="13" customHeight="1">
      <c r="A208" s="118" t="s">
        <v>44</v>
      </c>
      <c r="B208" s="546" t="s">
        <v>698</v>
      </c>
      <c r="C208" s="131"/>
      <c r="D208" s="40"/>
      <c r="E208" s="41"/>
      <c r="F208" s="133"/>
    </row>
    <row r="209" spans="1:6" s="396" customFormat="1" ht="13" customHeight="1">
      <c r="A209" s="118" t="s">
        <v>44</v>
      </c>
      <c r="B209" s="546" t="s">
        <v>699</v>
      </c>
      <c r="C209" s="131"/>
      <c r="D209" s="40"/>
      <c r="E209" s="41"/>
      <c r="F209" s="133"/>
    </row>
    <row r="210" spans="1:6" s="396" customFormat="1" ht="13" customHeight="1">
      <c r="A210" s="118" t="s">
        <v>44</v>
      </c>
      <c r="B210" s="546" t="s">
        <v>67</v>
      </c>
      <c r="C210" s="131"/>
      <c r="D210" s="40"/>
      <c r="E210" s="41"/>
      <c r="F210" s="133"/>
    </row>
    <row r="211" spans="1:6" s="396" customFormat="1" ht="13" customHeight="1">
      <c r="A211" s="118" t="s">
        <v>44</v>
      </c>
      <c r="B211" s="546" t="s">
        <v>700</v>
      </c>
      <c r="C211" s="131"/>
      <c r="D211" s="40"/>
      <c r="E211" s="41"/>
      <c r="F211" s="133"/>
    </row>
    <row r="212" spans="1:6" s="396" customFormat="1" ht="13" customHeight="1">
      <c r="A212" s="118" t="s">
        <v>19</v>
      </c>
      <c r="B212" s="119" t="s">
        <v>702</v>
      </c>
      <c r="C212" s="64"/>
      <c r="D212" s="40"/>
      <c r="E212" s="41"/>
      <c r="F212" s="133"/>
    </row>
    <row r="213" spans="1:6" s="396" customFormat="1" ht="13" customHeight="1">
      <c r="A213" s="118" t="s">
        <v>19</v>
      </c>
      <c r="B213" s="288" t="s">
        <v>43</v>
      </c>
      <c r="C213" s="64"/>
      <c r="D213" s="40"/>
      <c r="E213" s="41"/>
      <c r="F213" s="133"/>
    </row>
    <row r="214" spans="1:6" ht="13" customHeight="1">
      <c r="A214" s="236"/>
      <c r="B214" s="237"/>
      <c r="C214" s="238"/>
      <c r="D214" s="376"/>
      <c r="E214" s="238"/>
      <c r="F214" s="238"/>
    </row>
    <row r="215" spans="1:6" s="174" customFormat="1" ht="13" customHeight="1" thickBot="1">
      <c r="A215" s="239"/>
      <c r="B215" s="240" t="s">
        <v>264</v>
      </c>
      <c r="C215" s="241"/>
      <c r="D215" s="379"/>
      <c r="E215" s="242"/>
      <c r="F215" s="242">
        <f>SUM(F91:F214)</f>
        <v>0</v>
      </c>
    </row>
    <row r="216" spans="1:6" ht="13" customHeight="1" thickTop="1"/>
    <row r="219" spans="1:6" ht="13" customHeight="1">
      <c r="A219" s="209" t="s">
        <v>2</v>
      </c>
      <c r="B219" s="170" t="s">
        <v>265</v>
      </c>
      <c r="C219" s="177"/>
      <c r="D219" s="198"/>
      <c r="E219" s="179"/>
      <c r="F219" s="179"/>
    </row>
    <row r="220" spans="1:6" s="174" customFormat="1" ht="13" customHeight="1" thickBot="1">
      <c r="A220" s="210" t="s">
        <v>16</v>
      </c>
      <c r="B220" s="211" t="s">
        <v>4</v>
      </c>
      <c r="C220" s="212" t="s">
        <v>5</v>
      </c>
      <c r="D220" s="372" t="s">
        <v>6</v>
      </c>
      <c r="E220" s="213" t="s">
        <v>7</v>
      </c>
      <c r="F220" s="213" t="s">
        <v>8</v>
      </c>
    </row>
    <row r="221" spans="1:6" ht="13" customHeight="1" thickTop="1">
      <c r="A221" s="175"/>
      <c r="B221" s="176"/>
      <c r="C221" s="177"/>
      <c r="D221" s="198"/>
      <c r="E221" s="177"/>
      <c r="F221" s="177"/>
    </row>
    <row r="222" spans="1:6" ht="13" customHeight="1">
      <c r="A222" s="174" t="s">
        <v>0</v>
      </c>
      <c r="B222" s="201" t="s">
        <v>655</v>
      </c>
      <c r="C222" s="177"/>
      <c r="D222" s="198"/>
      <c r="E222" s="179"/>
      <c r="F222" s="179"/>
    </row>
    <row r="223" spans="1:6" ht="13" customHeight="1">
      <c r="A223" s="243" t="s">
        <v>19</v>
      </c>
      <c r="B223" s="220" t="s">
        <v>656</v>
      </c>
      <c r="C223" s="177" t="s">
        <v>10</v>
      </c>
      <c r="D223" s="198">
        <f>(22+2.5)*2</f>
        <v>49</v>
      </c>
      <c r="E223" s="179">
        <v>0</v>
      </c>
      <c r="F223" s="179">
        <f>D223*E223</f>
        <v>0</v>
      </c>
    </row>
    <row r="224" spans="1:6" ht="13" customHeight="1">
      <c r="A224" s="243" t="s">
        <v>44</v>
      </c>
      <c r="B224" s="185" t="s">
        <v>657</v>
      </c>
      <c r="C224" s="177"/>
      <c r="D224" s="198"/>
      <c r="E224" s="179"/>
      <c r="F224" s="179"/>
    </row>
    <row r="225" spans="1:14" ht="13" customHeight="1">
      <c r="A225" s="243" t="s">
        <v>44</v>
      </c>
      <c r="B225" s="185" t="s">
        <v>658</v>
      </c>
      <c r="C225" s="177"/>
      <c r="D225" s="198"/>
      <c r="E225" s="179"/>
      <c r="F225" s="179"/>
    </row>
    <row r="226" spans="1:14" ht="13" customHeight="1">
      <c r="A226" s="243" t="s">
        <v>19</v>
      </c>
      <c r="B226" s="193" t="s">
        <v>43</v>
      </c>
      <c r="E226" s="162"/>
      <c r="F226" s="162"/>
    </row>
    <row r="227" spans="1:14" ht="13" customHeight="1">
      <c r="A227" s="229"/>
      <c r="B227" s="185"/>
      <c r="C227" s="186"/>
      <c r="D227" s="233"/>
      <c r="E227" s="244"/>
      <c r="F227" s="188"/>
    </row>
    <row r="228" spans="1:14" s="294" customFormat="1" ht="12" customHeight="1">
      <c r="A228" s="134" t="s">
        <v>1</v>
      </c>
      <c r="B228" s="288" t="s">
        <v>363</v>
      </c>
      <c r="C228" s="131" t="s">
        <v>17</v>
      </c>
      <c r="D228" s="130">
        <v>2</v>
      </c>
      <c r="E228" s="41">
        <v>0</v>
      </c>
      <c r="F228" s="133">
        <f>D228*E228</f>
        <v>0</v>
      </c>
      <c r="G228" s="123"/>
    </row>
    <row r="229" spans="1:14" s="294" customFormat="1">
      <c r="A229" s="204" t="s">
        <v>44</v>
      </c>
      <c r="B229" s="288" t="s">
        <v>659</v>
      </c>
      <c r="C229" s="131"/>
      <c r="D229" s="40"/>
      <c r="E229" s="41"/>
      <c r="F229" s="133"/>
      <c r="G229" s="123"/>
    </row>
    <row r="230" spans="1:14" s="294" customFormat="1" ht="12" customHeight="1">
      <c r="A230" s="137" t="s">
        <v>19</v>
      </c>
      <c r="B230" s="136" t="s">
        <v>63</v>
      </c>
      <c r="C230" s="131"/>
      <c r="D230" s="132"/>
      <c r="E230" s="131"/>
      <c r="F230" s="131"/>
      <c r="G230" s="123"/>
    </row>
    <row r="231" spans="1:14" s="326" customFormat="1" ht="13" customHeight="1">
      <c r="A231" s="323"/>
      <c r="B231" s="324"/>
      <c r="C231" s="325"/>
      <c r="D231" s="380"/>
      <c r="E231" s="325"/>
      <c r="F231" s="325"/>
    </row>
    <row r="232" spans="1:14" ht="13" customHeight="1">
      <c r="A232" s="245" t="s">
        <v>2</v>
      </c>
      <c r="B232" s="235" t="s">
        <v>266</v>
      </c>
      <c r="C232" s="246"/>
      <c r="D232" s="198"/>
      <c r="E232" s="179"/>
      <c r="F232" s="179"/>
    </row>
    <row r="233" spans="1:14" ht="13" customHeight="1">
      <c r="A233" s="232" t="s">
        <v>44</v>
      </c>
      <c r="B233" s="201" t="s">
        <v>660</v>
      </c>
      <c r="C233" s="246" t="s">
        <v>10</v>
      </c>
      <c r="D233" s="198">
        <f>4*2+3.6*3</f>
        <v>18.8</v>
      </c>
      <c r="E233" s="179">
        <v>0</v>
      </c>
      <c r="F233" s="179">
        <f>D233*E233</f>
        <v>0</v>
      </c>
      <c r="G233" s="247"/>
      <c r="H233" s="247"/>
      <c r="I233" s="247"/>
      <c r="J233" s="247"/>
      <c r="K233" s="247"/>
      <c r="L233" s="247"/>
      <c r="M233" s="247"/>
      <c r="N233" s="247"/>
    </row>
    <row r="234" spans="1:14" ht="13" customHeight="1">
      <c r="A234" s="232" t="s">
        <v>19</v>
      </c>
      <c r="B234" s="190" t="s">
        <v>668</v>
      </c>
      <c r="C234" s="177"/>
      <c r="D234" s="198"/>
      <c r="E234" s="179"/>
      <c r="F234" s="179"/>
    </row>
    <row r="235" spans="1:14" s="399" customFormat="1" ht="13" customHeight="1">
      <c r="A235" s="533" t="s">
        <v>19</v>
      </c>
      <c r="B235" s="410" t="s">
        <v>661</v>
      </c>
      <c r="C235" s="407"/>
      <c r="D235" s="401"/>
      <c r="E235" s="411"/>
      <c r="F235" s="411"/>
      <c r="I235" s="534"/>
      <c r="J235" s="534"/>
      <c r="K235" s="534"/>
      <c r="L235" s="534"/>
      <c r="M235" s="534"/>
      <c r="N235" s="534"/>
    </row>
    <row r="236" spans="1:14" s="399" customFormat="1" ht="13" customHeight="1">
      <c r="A236" s="533"/>
      <c r="B236" s="410" t="s">
        <v>662</v>
      </c>
      <c r="C236" s="407"/>
      <c r="D236" s="401"/>
      <c r="E236" s="411"/>
      <c r="F236" s="411"/>
      <c r="I236" s="534"/>
      <c r="J236" s="534"/>
      <c r="K236" s="534"/>
      <c r="L236" s="534"/>
      <c r="M236" s="534"/>
      <c r="N236" s="534"/>
    </row>
    <row r="237" spans="1:14" s="399" customFormat="1" ht="13" customHeight="1">
      <c r="A237" s="533"/>
      <c r="B237" s="410" t="s">
        <v>663</v>
      </c>
      <c r="C237" s="407"/>
      <c r="D237" s="401"/>
      <c r="E237" s="411"/>
      <c r="F237" s="411"/>
      <c r="I237" s="534"/>
      <c r="J237" s="534"/>
      <c r="K237" s="534"/>
      <c r="L237" s="534"/>
      <c r="M237" s="534"/>
      <c r="N237" s="534"/>
    </row>
    <row r="238" spans="1:14" s="399" customFormat="1" ht="13" customHeight="1">
      <c r="A238" s="533" t="s">
        <v>44</v>
      </c>
      <c r="B238" s="410" t="s">
        <v>267</v>
      </c>
      <c r="C238" s="407"/>
      <c r="D238" s="401"/>
      <c r="E238" s="411"/>
      <c r="F238" s="411"/>
      <c r="J238" s="534"/>
      <c r="K238" s="534"/>
      <c r="L238" s="534"/>
      <c r="M238" s="534"/>
      <c r="N238" s="534"/>
    </row>
    <row r="239" spans="1:14" s="399" customFormat="1" ht="13" customHeight="1">
      <c r="A239" s="533" t="s">
        <v>44</v>
      </c>
      <c r="B239" s="406" t="s">
        <v>664</v>
      </c>
      <c r="C239" s="407"/>
      <c r="D239" s="401"/>
      <c r="E239" s="411"/>
      <c r="F239" s="411"/>
      <c r="J239" s="534"/>
      <c r="K239" s="534"/>
      <c r="L239" s="534"/>
      <c r="M239" s="534"/>
      <c r="N239" s="534"/>
    </row>
    <row r="240" spans="1:14" s="399" customFormat="1" ht="13" customHeight="1">
      <c r="A240" s="533"/>
      <c r="B240" s="406" t="s">
        <v>669</v>
      </c>
      <c r="C240" s="407"/>
      <c r="D240" s="401"/>
      <c r="E240" s="411"/>
      <c r="F240" s="411"/>
      <c r="J240" s="534"/>
      <c r="K240" s="534"/>
      <c r="L240" s="534"/>
      <c r="M240" s="534"/>
      <c r="N240" s="534"/>
    </row>
    <row r="241" spans="1:14" s="399" customFormat="1" ht="13" customHeight="1">
      <c r="A241" s="533"/>
      <c r="B241" s="406" t="s">
        <v>665</v>
      </c>
      <c r="C241" s="407"/>
      <c r="D241" s="401"/>
      <c r="E241" s="411"/>
      <c r="F241" s="411"/>
      <c r="J241" s="534"/>
      <c r="K241" s="534"/>
      <c r="L241" s="534"/>
      <c r="M241" s="534"/>
      <c r="N241" s="534"/>
    </row>
    <row r="242" spans="1:14" s="399" customFormat="1" ht="13" customHeight="1">
      <c r="A242" s="533" t="s">
        <v>44</v>
      </c>
      <c r="B242" s="406" t="s">
        <v>667</v>
      </c>
      <c r="C242" s="407"/>
      <c r="D242" s="401"/>
      <c r="E242" s="411"/>
      <c r="F242" s="411"/>
      <c r="J242" s="534"/>
      <c r="K242" s="534"/>
      <c r="L242" s="534"/>
      <c r="M242" s="534"/>
      <c r="N242" s="534"/>
    </row>
    <row r="243" spans="1:14" ht="13" customHeight="1">
      <c r="A243" s="232" t="s">
        <v>19</v>
      </c>
      <c r="B243" s="176" t="s">
        <v>43</v>
      </c>
      <c r="C243" s="177"/>
      <c r="D243" s="198"/>
      <c r="E243" s="179"/>
      <c r="F243" s="179"/>
    </row>
    <row r="244" spans="1:14" s="134" customFormat="1" ht="13" customHeight="1">
      <c r="A244" s="137"/>
      <c r="B244" s="143"/>
      <c r="C244" s="131"/>
      <c r="D244" s="40"/>
      <c r="E244" s="41"/>
      <c r="F244" s="133"/>
    </row>
    <row r="245" spans="1:14" ht="13" customHeight="1">
      <c r="A245" s="174" t="s">
        <v>3</v>
      </c>
      <c r="B245" s="201" t="s">
        <v>782</v>
      </c>
      <c r="C245" s="177" t="s">
        <v>9</v>
      </c>
      <c r="D245" s="198">
        <f>(4.3+8.4+48.6+1*4)*1.1</f>
        <v>71.83</v>
      </c>
      <c r="E245" s="179">
        <v>0</v>
      </c>
      <c r="F245" s="179">
        <f>D245*E245</f>
        <v>0</v>
      </c>
    </row>
    <row r="246" spans="1:14" ht="13" customHeight="1">
      <c r="A246" s="174"/>
      <c r="B246" s="201" t="s">
        <v>783</v>
      </c>
      <c r="C246" s="177"/>
      <c r="D246" s="198"/>
      <c r="E246" s="179"/>
      <c r="F246" s="179"/>
    </row>
    <row r="247" spans="1:14" ht="13" customHeight="1">
      <c r="A247" s="243" t="s">
        <v>44</v>
      </c>
      <c r="B247" s="220" t="s">
        <v>703</v>
      </c>
      <c r="C247" s="160"/>
      <c r="D247" s="160"/>
      <c r="E247" s="160"/>
      <c r="F247" s="160"/>
    </row>
    <row r="248" spans="1:14" ht="13" customHeight="1">
      <c r="A248" s="243" t="s">
        <v>19</v>
      </c>
      <c r="B248" s="193" t="s">
        <v>43</v>
      </c>
      <c r="E248" s="162"/>
      <c r="F248" s="162"/>
    </row>
    <row r="249" spans="1:14" ht="13" customHeight="1">
      <c r="A249" s="232"/>
      <c r="B249" s="176"/>
      <c r="C249" s="177"/>
      <c r="D249" s="198"/>
      <c r="E249" s="179"/>
      <c r="F249" s="179"/>
    </row>
    <row r="250" spans="1:14" s="134" customFormat="1" ht="13" customHeight="1">
      <c r="A250" s="363" t="s">
        <v>53</v>
      </c>
      <c r="B250" s="535" t="s">
        <v>670</v>
      </c>
      <c r="C250" s="131"/>
      <c r="D250" s="132"/>
      <c r="E250" s="131"/>
      <c r="F250" s="131"/>
    </row>
    <row r="251" spans="1:14" s="134" customFormat="1" ht="13" customHeight="1">
      <c r="A251" s="137" t="s">
        <v>19</v>
      </c>
      <c r="B251" s="140" t="s">
        <v>675</v>
      </c>
      <c r="G251" s="43"/>
    </row>
    <row r="252" spans="1:14" ht="13" customHeight="1">
      <c r="A252" s="137" t="s">
        <v>44</v>
      </c>
      <c r="B252" s="176" t="s">
        <v>674</v>
      </c>
      <c r="C252" s="330" t="s">
        <v>10</v>
      </c>
      <c r="D252" s="292">
        <f>2.7*32</f>
        <v>86.4</v>
      </c>
      <c r="E252" s="331">
        <v>0</v>
      </c>
      <c r="F252" s="331">
        <f>D252*E252</f>
        <v>0</v>
      </c>
    </row>
    <row r="253" spans="1:14" s="134" customFormat="1" ht="13" customHeight="1">
      <c r="A253" s="137" t="s">
        <v>19</v>
      </c>
      <c r="B253" s="140" t="s">
        <v>676</v>
      </c>
      <c r="C253" s="330"/>
      <c r="D253" s="292"/>
      <c r="E253" s="331"/>
      <c r="F253" s="331"/>
      <c r="G253" s="43"/>
    </row>
    <row r="254" spans="1:14" ht="13" customHeight="1">
      <c r="A254" s="137" t="s">
        <v>44</v>
      </c>
      <c r="B254" s="176" t="s">
        <v>677</v>
      </c>
      <c r="C254" s="330" t="s">
        <v>10</v>
      </c>
      <c r="D254" s="292">
        <f>2.7*8</f>
        <v>21.6</v>
      </c>
      <c r="E254" s="331">
        <v>0</v>
      </c>
      <c r="F254" s="331">
        <f t="shared" ref="F254:F262" si="1">D254*E254</f>
        <v>0</v>
      </c>
    </row>
    <row r="255" spans="1:14" ht="13" customHeight="1">
      <c r="A255" s="199" t="s">
        <v>44</v>
      </c>
      <c r="B255" s="176" t="s">
        <v>634</v>
      </c>
      <c r="C255" s="330" t="s">
        <v>10</v>
      </c>
      <c r="D255" s="292">
        <f>11.2*2+4*4</f>
        <v>38.4</v>
      </c>
      <c r="E255" s="331">
        <v>0</v>
      </c>
      <c r="F255" s="331">
        <f t="shared" si="1"/>
        <v>0</v>
      </c>
    </row>
    <row r="256" spans="1:14" ht="13" customHeight="1">
      <c r="A256" s="199" t="s">
        <v>44</v>
      </c>
      <c r="B256" s="176" t="s">
        <v>633</v>
      </c>
      <c r="C256" s="330" t="s">
        <v>10</v>
      </c>
      <c r="D256" s="563">
        <f>19.5*3</f>
        <v>58.5</v>
      </c>
      <c r="E256" s="331">
        <v>0</v>
      </c>
      <c r="F256" s="331">
        <f t="shared" si="1"/>
        <v>0</v>
      </c>
    </row>
    <row r="257" spans="1:7" ht="13" customHeight="1">
      <c r="A257" s="199" t="s">
        <v>44</v>
      </c>
      <c r="B257" s="176" t="s">
        <v>781</v>
      </c>
      <c r="C257" s="330" t="s">
        <v>10</v>
      </c>
      <c r="D257" s="292">
        <f>2.5</f>
        <v>2.5</v>
      </c>
      <c r="E257" s="331">
        <v>0</v>
      </c>
      <c r="F257" s="331">
        <f t="shared" si="1"/>
        <v>0</v>
      </c>
    </row>
    <row r="258" spans="1:7" ht="13" customHeight="1">
      <c r="A258" s="199" t="s">
        <v>44</v>
      </c>
      <c r="B258" s="176" t="s">
        <v>631</v>
      </c>
      <c r="C258" s="330" t="s">
        <v>10</v>
      </c>
      <c r="D258" s="292">
        <f>19.8</f>
        <v>19.8</v>
      </c>
      <c r="E258" s="331">
        <v>0</v>
      </c>
      <c r="F258" s="331">
        <f t="shared" si="1"/>
        <v>0</v>
      </c>
    </row>
    <row r="259" spans="1:7" ht="13" customHeight="1">
      <c r="A259" s="199" t="s">
        <v>44</v>
      </c>
      <c r="B259" s="176" t="s">
        <v>632</v>
      </c>
      <c r="C259" s="330" t="s">
        <v>10</v>
      </c>
      <c r="D259" s="292">
        <f>3.4*8</f>
        <v>27.2</v>
      </c>
      <c r="E259" s="331">
        <v>0</v>
      </c>
      <c r="F259" s="331">
        <f t="shared" si="1"/>
        <v>0</v>
      </c>
    </row>
    <row r="260" spans="1:7" ht="13" customHeight="1">
      <c r="A260" s="199" t="s">
        <v>44</v>
      </c>
      <c r="B260" s="176" t="s">
        <v>671</v>
      </c>
      <c r="C260" s="330" t="s">
        <v>10</v>
      </c>
      <c r="D260" s="292">
        <f>33.8+8.5+6.8</f>
        <v>49.099999999999994</v>
      </c>
      <c r="E260" s="331">
        <v>0</v>
      </c>
      <c r="F260" s="331">
        <f t="shared" si="1"/>
        <v>0</v>
      </c>
    </row>
    <row r="261" spans="1:7" ht="13" customHeight="1">
      <c r="A261" s="199" t="s">
        <v>44</v>
      </c>
      <c r="B261" s="176" t="s">
        <v>784</v>
      </c>
      <c r="C261" s="330" t="s">
        <v>10</v>
      </c>
      <c r="D261" s="292">
        <f>8.5+6.8+4.2*4</f>
        <v>32.1</v>
      </c>
      <c r="E261" s="331">
        <v>0</v>
      </c>
      <c r="F261" s="331">
        <f t="shared" si="1"/>
        <v>0</v>
      </c>
    </row>
    <row r="262" spans="1:7" ht="13" customHeight="1">
      <c r="A262" s="199" t="s">
        <v>44</v>
      </c>
      <c r="B262" s="193" t="s">
        <v>706</v>
      </c>
      <c r="C262" s="330" t="s">
        <v>10</v>
      </c>
      <c r="D262" s="292">
        <f>D579</f>
        <v>976.2</v>
      </c>
      <c r="E262" s="331">
        <v>0</v>
      </c>
      <c r="F262" s="331">
        <f t="shared" si="1"/>
        <v>0</v>
      </c>
    </row>
    <row r="263" spans="1:7" s="134" customFormat="1" ht="13" customHeight="1">
      <c r="A263" s="137" t="s">
        <v>19</v>
      </c>
      <c r="B263" s="140" t="s">
        <v>708</v>
      </c>
      <c r="G263" s="43"/>
    </row>
    <row r="264" spans="1:7" ht="13" customHeight="1">
      <c r="A264" s="137" t="s">
        <v>44</v>
      </c>
      <c r="B264" s="176" t="s">
        <v>673</v>
      </c>
      <c r="C264" s="330" t="s">
        <v>10</v>
      </c>
      <c r="D264" s="292">
        <f>17.5*4</f>
        <v>70</v>
      </c>
      <c r="E264" s="331">
        <v>0</v>
      </c>
      <c r="F264" s="331">
        <f>D264*E264</f>
        <v>0</v>
      </c>
    </row>
    <row r="265" spans="1:7" s="134" customFormat="1" ht="13" customHeight="1">
      <c r="A265" s="137" t="s">
        <v>19</v>
      </c>
      <c r="B265" s="143" t="s">
        <v>314</v>
      </c>
      <c r="C265" s="131"/>
      <c r="D265" s="40"/>
      <c r="E265" s="41"/>
      <c r="F265" s="133"/>
    </row>
    <row r="266" spans="1:7" ht="13" customHeight="1">
      <c r="A266" s="248"/>
      <c r="B266" s="249"/>
      <c r="C266" s="250"/>
      <c r="D266" s="381"/>
      <c r="E266" s="224"/>
      <c r="F266" s="224"/>
    </row>
    <row r="267" spans="1:7" s="174" customFormat="1" ht="13" customHeight="1" thickBot="1">
      <c r="A267" s="239"/>
      <c r="B267" s="240" t="s">
        <v>268</v>
      </c>
      <c r="C267" s="241"/>
      <c r="D267" s="379"/>
      <c r="E267" s="242"/>
      <c r="F267" s="242">
        <f>SUM(F221:F266)</f>
        <v>0</v>
      </c>
    </row>
    <row r="268" spans="1:7" ht="13" customHeight="1" thickTop="1"/>
    <row r="270" spans="1:7" s="396" customFormat="1" ht="13" customHeight="1">
      <c r="B270" s="466"/>
      <c r="C270" s="467"/>
      <c r="D270" s="468"/>
      <c r="E270" s="467"/>
      <c r="F270" s="467"/>
    </row>
    <row r="271" spans="1:7" s="399" customFormat="1" ht="13" customHeight="1">
      <c r="A271" s="475" t="s">
        <v>3</v>
      </c>
      <c r="B271" s="536" t="s">
        <v>678</v>
      </c>
      <c r="C271" s="407"/>
      <c r="D271" s="401"/>
      <c r="E271" s="411"/>
      <c r="F271" s="411"/>
    </row>
    <row r="272" spans="1:7" s="399" customFormat="1" ht="13" customHeight="1" thickBot="1">
      <c r="A272" s="477" t="s">
        <v>16</v>
      </c>
      <c r="B272" s="478" t="s">
        <v>4</v>
      </c>
      <c r="C272" s="479" t="s">
        <v>5</v>
      </c>
      <c r="D272" s="480" t="s">
        <v>6</v>
      </c>
      <c r="E272" s="481" t="s">
        <v>7</v>
      </c>
      <c r="F272" s="481" t="s">
        <v>8</v>
      </c>
    </row>
    <row r="273" spans="1:14" s="399" customFormat="1" ht="13" customHeight="1" thickTop="1">
      <c r="A273" s="533"/>
      <c r="B273" s="391"/>
      <c r="C273" s="407"/>
      <c r="D273" s="401"/>
      <c r="E273" s="537"/>
      <c r="F273" s="411"/>
    </row>
    <row r="274" spans="1:14" s="399" customFormat="1" ht="13" customHeight="1">
      <c r="A274" s="534" t="s">
        <v>0</v>
      </c>
      <c r="B274" s="538" t="s">
        <v>679</v>
      </c>
      <c r="C274" s="539"/>
      <c r="D274" s="540"/>
      <c r="E274" s="411"/>
      <c r="F274" s="411"/>
      <c r="J274" s="534"/>
      <c r="K274" s="534"/>
      <c r="L274" s="534"/>
      <c r="M274" s="534"/>
      <c r="N274" s="534"/>
    </row>
    <row r="275" spans="1:14" s="399" customFormat="1">
      <c r="A275" s="533" t="s">
        <v>19</v>
      </c>
      <c r="B275" s="410" t="s">
        <v>680</v>
      </c>
      <c r="C275" s="407"/>
      <c r="D275" s="401"/>
      <c r="E275" s="411"/>
      <c r="F275" s="411"/>
      <c r="I275" s="534"/>
      <c r="J275" s="534"/>
      <c r="K275" s="534"/>
      <c r="L275" s="534"/>
      <c r="M275" s="534"/>
      <c r="N275" s="534"/>
    </row>
    <row r="276" spans="1:14" s="399" customFormat="1" ht="13" customHeight="1">
      <c r="A276" s="533"/>
      <c r="B276" s="410" t="s">
        <v>681</v>
      </c>
      <c r="C276" s="407"/>
      <c r="D276" s="401"/>
      <c r="E276" s="411"/>
      <c r="F276" s="411"/>
      <c r="I276" s="534"/>
      <c r="J276" s="534"/>
      <c r="K276" s="534"/>
      <c r="L276" s="534"/>
      <c r="M276" s="534"/>
      <c r="N276" s="534"/>
    </row>
    <row r="277" spans="1:14" s="399" customFormat="1" ht="13" customHeight="1">
      <c r="A277" s="533" t="s">
        <v>44</v>
      </c>
      <c r="B277" s="410" t="s">
        <v>684</v>
      </c>
      <c r="C277" s="539" t="s">
        <v>10</v>
      </c>
      <c r="D277" s="540">
        <f>1.4*36+2*28</f>
        <v>106.4</v>
      </c>
      <c r="E277" s="411">
        <v>0</v>
      </c>
      <c r="F277" s="411">
        <f>D277*E277</f>
        <v>0</v>
      </c>
      <c r="G277" s="534"/>
      <c r="H277" s="534"/>
      <c r="I277" s="534"/>
      <c r="J277" s="534"/>
      <c r="K277" s="534"/>
      <c r="L277" s="534"/>
      <c r="M277" s="534"/>
      <c r="N277" s="534"/>
    </row>
    <row r="278" spans="1:14" s="399" customFormat="1" ht="13" customHeight="1">
      <c r="A278" s="533" t="s">
        <v>44</v>
      </c>
      <c r="B278" s="410" t="s">
        <v>683</v>
      </c>
      <c r="C278" s="539" t="s">
        <v>10</v>
      </c>
      <c r="D278" s="540">
        <f>4.2*24</f>
        <v>100.80000000000001</v>
      </c>
      <c r="E278" s="411">
        <v>0</v>
      </c>
      <c r="F278" s="411">
        <f>D278*E278</f>
        <v>0</v>
      </c>
      <c r="G278" s="534"/>
      <c r="H278" s="534"/>
      <c r="I278" s="534"/>
      <c r="J278" s="534"/>
      <c r="K278" s="534"/>
      <c r="L278" s="534"/>
      <c r="M278" s="534"/>
      <c r="N278" s="534"/>
    </row>
    <row r="279" spans="1:14" s="399" customFormat="1" ht="13" customHeight="1">
      <c r="A279" s="533" t="s">
        <v>19</v>
      </c>
      <c r="B279" s="410" t="s">
        <v>661</v>
      </c>
      <c r="C279" s="407"/>
      <c r="D279" s="401"/>
      <c r="E279" s="411"/>
      <c r="F279" s="411"/>
      <c r="I279" s="534"/>
      <c r="J279" s="534"/>
      <c r="K279" s="534"/>
      <c r="L279" s="534"/>
      <c r="M279" s="534"/>
      <c r="N279" s="534"/>
    </row>
    <row r="280" spans="1:14" s="399" customFormat="1" ht="13" customHeight="1">
      <c r="A280" s="533"/>
      <c r="B280" s="410" t="s">
        <v>662</v>
      </c>
      <c r="C280" s="407"/>
      <c r="D280" s="401"/>
      <c r="E280" s="411"/>
      <c r="F280" s="411"/>
      <c r="I280" s="534"/>
      <c r="J280" s="534"/>
      <c r="K280" s="534"/>
      <c r="L280" s="534"/>
      <c r="M280" s="534"/>
      <c r="N280" s="534"/>
    </row>
    <row r="281" spans="1:14" s="399" customFormat="1" ht="13" customHeight="1">
      <c r="A281" s="533"/>
      <c r="B281" s="410" t="s">
        <v>663</v>
      </c>
      <c r="C281" s="407"/>
      <c r="D281" s="401"/>
      <c r="E281" s="411"/>
      <c r="F281" s="411"/>
      <c r="I281" s="534"/>
      <c r="J281" s="534"/>
      <c r="K281" s="534"/>
      <c r="L281" s="534"/>
      <c r="M281" s="534"/>
      <c r="N281" s="534"/>
    </row>
    <row r="282" spans="1:14" s="399" customFormat="1" ht="13" customHeight="1">
      <c r="A282" s="533" t="s">
        <v>44</v>
      </c>
      <c r="B282" s="410" t="s">
        <v>267</v>
      </c>
      <c r="C282" s="407"/>
      <c r="D282" s="401"/>
      <c r="E282" s="411"/>
      <c r="F282" s="411"/>
      <c r="J282" s="534"/>
      <c r="K282" s="534"/>
      <c r="L282" s="534"/>
      <c r="M282" s="534"/>
      <c r="N282" s="534"/>
    </row>
    <row r="283" spans="1:14" s="399" customFormat="1" ht="13" customHeight="1">
      <c r="A283" s="533" t="s">
        <v>44</v>
      </c>
      <c r="B283" s="406" t="s">
        <v>664</v>
      </c>
      <c r="C283" s="407"/>
      <c r="D283" s="401"/>
      <c r="E283" s="411"/>
      <c r="F283" s="411"/>
      <c r="J283" s="534"/>
      <c r="K283" s="534"/>
      <c r="L283" s="534"/>
      <c r="M283" s="534"/>
      <c r="N283" s="534"/>
    </row>
    <row r="284" spans="1:14" s="399" customFormat="1" ht="13" customHeight="1">
      <c r="A284" s="533"/>
      <c r="B284" s="406" t="s">
        <v>669</v>
      </c>
      <c r="C284" s="407"/>
      <c r="D284" s="401"/>
      <c r="E284" s="411"/>
      <c r="F284" s="411"/>
      <c r="J284" s="534"/>
      <c r="K284" s="534"/>
      <c r="L284" s="534"/>
      <c r="M284" s="534"/>
      <c r="N284" s="534"/>
    </row>
    <row r="285" spans="1:14" s="399" customFormat="1" ht="13" customHeight="1">
      <c r="A285" s="533"/>
      <c r="B285" s="406" t="s">
        <v>665</v>
      </c>
      <c r="C285" s="407"/>
      <c r="D285" s="401"/>
      <c r="E285" s="411"/>
      <c r="F285" s="411"/>
      <c r="J285" s="534"/>
      <c r="K285" s="534"/>
      <c r="L285" s="534"/>
      <c r="M285" s="534"/>
      <c r="N285" s="534"/>
    </row>
    <row r="286" spans="1:14" s="399" customFormat="1" ht="13" customHeight="1">
      <c r="A286" s="533" t="s">
        <v>44</v>
      </c>
      <c r="B286" s="406" t="s">
        <v>666</v>
      </c>
      <c r="C286" s="407"/>
      <c r="D286" s="401"/>
      <c r="E286" s="411"/>
      <c r="F286" s="411"/>
      <c r="J286" s="534"/>
      <c r="K286" s="534"/>
      <c r="L286" s="534"/>
      <c r="M286" s="534"/>
      <c r="N286" s="534"/>
    </row>
    <row r="287" spans="1:14" s="399" customFormat="1" ht="13" customHeight="1">
      <c r="A287" s="533" t="s">
        <v>44</v>
      </c>
      <c r="B287" s="406" t="s">
        <v>667</v>
      </c>
      <c r="C287" s="407"/>
      <c r="D287" s="401"/>
      <c r="E287" s="411"/>
      <c r="F287" s="411"/>
      <c r="J287" s="534"/>
      <c r="K287" s="534"/>
      <c r="L287" s="534"/>
      <c r="M287" s="534"/>
      <c r="N287" s="534"/>
    </row>
    <row r="288" spans="1:14" s="399" customFormat="1" ht="13" customHeight="1">
      <c r="A288" s="533" t="s">
        <v>19</v>
      </c>
      <c r="B288" s="391" t="s">
        <v>43</v>
      </c>
      <c r="C288" s="407"/>
      <c r="D288" s="401"/>
      <c r="E288" s="411"/>
      <c r="F288" s="411"/>
    </row>
    <row r="289" spans="1:6" s="399" customFormat="1" ht="13" customHeight="1">
      <c r="B289" s="406"/>
      <c r="C289" s="407"/>
      <c r="D289" s="401"/>
      <c r="E289" s="407"/>
      <c r="F289" s="407"/>
    </row>
    <row r="290" spans="1:6" s="399" customFormat="1" ht="13" customHeight="1" thickBot="1">
      <c r="A290" s="541"/>
      <c r="B290" s="542" t="s">
        <v>682</v>
      </c>
      <c r="C290" s="543"/>
      <c r="D290" s="544"/>
      <c r="E290" s="545"/>
      <c r="F290" s="545">
        <f>SUM(F273:F289)</f>
        <v>0</v>
      </c>
    </row>
    <row r="291" spans="1:6" s="396" customFormat="1" ht="13" customHeight="1" thickTop="1">
      <c r="B291" s="466"/>
      <c r="C291" s="467"/>
      <c r="D291" s="468"/>
      <c r="E291" s="467"/>
      <c r="F291" s="467"/>
    </row>
    <row r="294" spans="1:6" ht="13" customHeight="1">
      <c r="A294" s="209" t="s">
        <v>3</v>
      </c>
      <c r="B294" s="170" t="s">
        <v>269</v>
      </c>
      <c r="C294" s="177"/>
      <c r="D294" s="198"/>
      <c r="E294" s="179"/>
      <c r="F294" s="179"/>
    </row>
    <row r="295" spans="1:6" s="174" customFormat="1" ht="13" customHeight="1" thickBot="1">
      <c r="A295" s="210" t="s">
        <v>16</v>
      </c>
      <c r="B295" s="211" t="s">
        <v>4</v>
      </c>
      <c r="C295" s="212" t="s">
        <v>5</v>
      </c>
      <c r="D295" s="372" t="s">
        <v>6</v>
      </c>
      <c r="E295" s="213" t="s">
        <v>7</v>
      </c>
      <c r="F295" s="213" t="s">
        <v>8</v>
      </c>
    </row>
    <row r="296" spans="1:6" ht="13" customHeight="1" thickTop="1">
      <c r="A296" s="175"/>
      <c r="B296" s="176"/>
      <c r="C296" s="177"/>
      <c r="D296" s="198"/>
      <c r="E296" s="177"/>
      <c r="F296" s="177"/>
    </row>
    <row r="297" spans="1:6" s="134" customFormat="1" ht="13" customHeight="1">
      <c r="A297" s="119" t="s">
        <v>0</v>
      </c>
      <c r="B297" s="119" t="s">
        <v>362</v>
      </c>
      <c r="C297" s="131" t="s">
        <v>17</v>
      </c>
      <c r="D297" s="356">
        <f>80*3</f>
        <v>240</v>
      </c>
      <c r="E297" s="133">
        <v>0</v>
      </c>
      <c r="F297" s="133">
        <f>D297*E297</f>
        <v>0</v>
      </c>
    </row>
    <row r="298" spans="1:6" s="134" customFormat="1" ht="13" customHeight="1">
      <c r="A298" s="143"/>
      <c r="B298" s="119" t="s">
        <v>351</v>
      </c>
      <c r="C298" s="143"/>
      <c r="D298" s="382"/>
      <c r="E298" s="143"/>
      <c r="F298" s="143"/>
    </row>
    <row r="299" spans="1:6" s="134" customFormat="1" ht="13" customHeight="1">
      <c r="A299" s="143"/>
      <c r="B299" s="119" t="s">
        <v>780</v>
      </c>
      <c r="C299" s="143"/>
      <c r="D299" s="382"/>
      <c r="E299" s="143"/>
      <c r="F299" s="143"/>
    </row>
    <row r="300" spans="1:6" s="134" customFormat="1" ht="13" customHeight="1">
      <c r="A300" s="137" t="s">
        <v>19</v>
      </c>
      <c r="B300" s="143" t="s">
        <v>43</v>
      </c>
      <c r="C300" s="131"/>
      <c r="D300" s="40"/>
      <c r="E300" s="41"/>
      <c r="F300" s="133"/>
    </row>
    <row r="301" spans="1:6" s="134" customFormat="1" ht="13" customHeight="1">
      <c r="A301" s="137"/>
      <c r="B301" s="143"/>
      <c r="C301" s="131"/>
      <c r="D301" s="40"/>
      <c r="E301" s="41"/>
      <c r="F301" s="133"/>
    </row>
    <row r="302" spans="1:6" s="294" customFormat="1" ht="12" customHeight="1">
      <c r="A302" s="134" t="s">
        <v>559</v>
      </c>
      <c r="B302" s="136" t="s">
        <v>361</v>
      </c>
      <c r="C302" s="131" t="s">
        <v>17</v>
      </c>
      <c r="D302" s="132">
        <v>144</v>
      </c>
      <c r="E302" s="133">
        <v>0</v>
      </c>
      <c r="F302" s="133">
        <f>D302*E302</f>
        <v>0</v>
      </c>
    </row>
    <row r="303" spans="1:6" s="294" customFormat="1">
      <c r="A303" s="344" t="s">
        <v>44</v>
      </c>
      <c r="B303" s="138" t="s">
        <v>460</v>
      </c>
      <c r="C303" s="131"/>
      <c r="D303" s="40"/>
      <c r="E303" s="41"/>
      <c r="F303" s="133"/>
    </row>
    <row r="304" spans="1:6" s="294" customFormat="1">
      <c r="A304" s="344"/>
      <c r="B304" s="138" t="s">
        <v>685</v>
      </c>
      <c r="C304" s="131"/>
      <c r="D304" s="40"/>
      <c r="E304" s="41"/>
      <c r="F304" s="133"/>
    </row>
    <row r="305" spans="1:7" s="294" customFormat="1">
      <c r="A305" s="344" t="s">
        <v>44</v>
      </c>
      <c r="B305" s="138" t="s">
        <v>686</v>
      </c>
      <c r="C305" s="131"/>
      <c r="D305" s="40"/>
      <c r="E305" s="41"/>
      <c r="F305" s="133"/>
    </row>
    <row r="306" spans="1:7" s="294" customFormat="1" ht="12" customHeight="1">
      <c r="A306" s="344"/>
      <c r="B306" s="138" t="s">
        <v>687</v>
      </c>
      <c r="C306" s="131"/>
      <c r="D306" s="40"/>
      <c r="E306" s="41"/>
      <c r="F306" s="133"/>
    </row>
    <row r="307" spans="1:7" s="294" customFormat="1">
      <c r="A307" s="344" t="s">
        <v>44</v>
      </c>
      <c r="B307" s="138" t="s">
        <v>461</v>
      </c>
      <c r="C307" s="131"/>
      <c r="D307" s="40"/>
      <c r="E307" s="41"/>
      <c r="F307" s="133"/>
    </row>
    <row r="308" spans="1:7" s="294" customFormat="1">
      <c r="A308" s="344"/>
      <c r="B308" s="138" t="s">
        <v>462</v>
      </c>
      <c r="C308" s="131"/>
      <c r="D308" s="40"/>
      <c r="E308" s="41"/>
      <c r="F308" s="133"/>
    </row>
    <row r="309" spans="1:7" s="294" customFormat="1">
      <c r="A309" s="344" t="s">
        <v>44</v>
      </c>
      <c r="B309" s="138" t="s">
        <v>688</v>
      </c>
      <c r="C309" s="131"/>
      <c r="D309" s="40"/>
      <c r="E309" s="41"/>
      <c r="F309" s="133"/>
    </row>
    <row r="310" spans="1:7" s="294" customFormat="1">
      <c r="A310" s="344"/>
      <c r="B310" s="138" t="s">
        <v>689</v>
      </c>
      <c r="C310" s="131"/>
      <c r="D310" s="40"/>
      <c r="E310" s="41"/>
      <c r="F310" s="133"/>
    </row>
    <row r="311" spans="1:7" s="294" customFormat="1">
      <c r="A311" s="137" t="s">
        <v>19</v>
      </c>
      <c r="B311" s="138" t="s">
        <v>43</v>
      </c>
      <c r="C311" s="131"/>
      <c r="D311" s="40"/>
      <c r="E311" s="41"/>
      <c r="F311" s="133"/>
    </row>
    <row r="312" spans="1:7" s="134" customFormat="1" ht="13" customHeight="1">
      <c r="A312" s="137"/>
      <c r="B312" s="143"/>
      <c r="C312" s="131"/>
      <c r="D312" s="40"/>
      <c r="E312" s="41"/>
      <c r="F312" s="133"/>
    </row>
    <row r="313" spans="1:7" s="294" customFormat="1" ht="12" customHeight="1">
      <c r="A313" s="134" t="s">
        <v>558</v>
      </c>
      <c r="B313" s="136" t="s">
        <v>690</v>
      </c>
      <c r="C313" s="131" t="s">
        <v>17</v>
      </c>
      <c r="D313" s="132">
        <v>5</v>
      </c>
      <c r="E313" s="133">
        <v>0</v>
      </c>
      <c r="F313" s="133">
        <f>D313*E313</f>
        <v>0</v>
      </c>
    </row>
    <row r="314" spans="1:7" s="294" customFormat="1">
      <c r="A314" s="344" t="s">
        <v>44</v>
      </c>
      <c r="B314" s="138" t="s">
        <v>686</v>
      </c>
      <c r="C314" s="131"/>
      <c r="D314" s="40"/>
      <c r="E314" s="41"/>
      <c r="F314" s="133"/>
    </row>
    <row r="315" spans="1:7" s="294" customFormat="1" ht="12" customHeight="1">
      <c r="A315" s="344"/>
      <c r="B315" s="138" t="s">
        <v>687</v>
      </c>
      <c r="C315" s="131"/>
      <c r="D315" s="40"/>
      <c r="E315" s="41"/>
      <c r="F315" s="133"/>
    </row>
    <row r="316" spans="1:7" s="294" customFormat="1">
      <c r="A316" s="137" t="s">
        <v>19</v>
      </c>
      <c r="B316" s="138" t="s">
        <v>691</v>
      </c>
      <c r="C316" s="131"/>
      <c r="D316" s="40"/>
      <c r="E316" s="41"/>
      <c r="F316" s="133"/>
    </row>
    <row r="317" spans="1:7" s="294" customFormat="1">
      <c r="A317" s="137" t="s">
        <v>19</v>
      </c>
      <c r="B317" s="138" t="s">
        <v>43</v>
      </c>
      <c r="C317" s="131"/>
      <c r="D317" s="40"/>
      <c r="E317" s="41"/>
      <c r="F317" s="133"/>
    </row>
    <row r="318" spans="1:7" s="547" customFormat="1" ht="13" customHeight="1">
      <c r="A318" s="390"/>
      <c r="B318" s="398"/>
      <c r="C318" s="392"/>
      <c r="D318" s="392"/>
      <c r="E318" s="392"/>
      <c r="F318" s="392"/>
      <c r="G318" s="398"/>
    </row>
    <row r="319" spans="1:7" s="399" customFormat="1" ht="13" customHeight="1">
      <c r="A319" s="548" t="s">
        <v>2</v>
      </c>
      <c r="B319" s="391" t="s">
        <v>66</v>
      </c>
      <c r="C319" s="392" t="s">
        <v>10</v>
      </c>
      <c r="D319" s="402">
        <f>(28*4+22*5)+1.5*18</f>
        <v>249</v>
      </c>
      <c r="E319" s="394">
        <v>0</v>
      </c>
      <c r="F319" s="395">
        <f>D319*E319</f>
        <v>0</v>
      </c>
    </row>
    <row r="320" spans="1:7" s="399" customFormat="1" ht="13" customHeight="1">
      <c r="A320" s="549" t="s">
        <v>44</v>
      </c>
      <c r="B320" s="391" t="s">
        <v>709</v>
      </c>
      <c r="C320" s="392"/>
      <c r="D320" s="393"/>
      <c r="E320" s="394"/>
      <c r="F320" s="395"/>
    </row>
    <row r="321" spans="1:7" s="399" customFormat="1" ht="13" customHeight="1">
      <c r="A321" s="549"/>
      <c r="B321" s="391" t="s">
        <v>710</v>
      </c>
      <c r="C321" s="392"/>
      <c r="D321" s="393"/>
      <c r="E321" s="394"/>
      <c r="F321" s="395"/>
    </row>
    <row r="322" spans="1:7" s="399" customFormat="1" ht="13" customHeight="1">
      <c r="A322" s="390" t="s">
        <v>44</v>
      </c>
      <c r="B322" s="398" t="s">
        <v>711</v>
      </c>
      <c r="C322" s="392"/>
      <c r="D322" s="393"/>
      <c r="E322" s="394"/>
      <c r="F322" s="395"/>
    </row>
    <row r="323" spans="1:7" s="399" customFormat="1" ht="13" customHeight="1">
      <c r="A323" s="390"/>
      <c r="B323" s="398" t="s">
        <v>712</v>
      </c>
      <c r="C323" s="392"/>
      <c r="D323" s="393"/>
      <c r="E323" s="394"/>
      <c r="F323" s="395"/>
    </row>
    <row r="324" spans="1:7" s="399" customFormat="1" ht="13" customHeight="1">
      <c r="A324" s="549" t="s">
        <v>44</v>
      </c>
      <c r="B324" s="398" t="s">
        <v>713</v>
      </c>
      <c r="C324" s="392"/>
      <c r="D324" s="393"/>
      <c r="E324" s="394"/>
      <c r="F324" s="395"/>
    </row>
    <row r="325" spans="1:7" s="399" customFormat="1" ht="13" customHeight="1">
      <c r="A325" s="412" t="s">
        <v>19</v>
      </c>
      <c r="B325" s="406" t="s">
        <v>727</v>
      </c>
      <c r="C325" s="407"/>
      <c r="D325" s="401"/>
      <c r="E325" s="407"/>
      <c r="F325" s="407"/>
    </row>
    <row r="326" spans="1:7" s="399" customFormat="1" ht="13" customHeight="1">
      <c r="A326" s="412" t="s">
        <v>19</v>
      </c>
      <c r="B326" s="406" t="s">
        <v>43</v>
      </c>
      <c r="C326" s="407"/>
      <c r="D326" s="401"/>
      <c r="E326" s="407"/>
      <c r="F326" s="407"/>
    </row>
    <row r="327" spans="1:7" s="396" customFormat="1" ht="13" customHeight="1">
      <c r="A327" s="550"/>
      <c r="B327" s="466"/>
      <c r="C327" s="467"/>
      <c r="D327" s="468"/>
      <c r="E327" s="467"/>
      <c r="F327" s="467"/>
    </row>
    <row r="328" spans="1:7" s="555" customFormat="1" ht="13" customHeight="1">
      <c r="A328" s="551" t="s">
        <v>3</v>
      </c>
      <c r="B328" s="404" t="s">
        <v>714</v>
      </c>
      <c r="C328" s="552"/>
      <c r="D328" s="553"/>
      <c r="E328" s="554"/>
      <c r="F328" s="554"/>
    </row>
    <row r="329" spans="1:7" s="557" customFormat="1" ht="13" customHeight="1">
      <c r="A329" s="556" t="s">
        <v>44</v>
      </c>
      <c r="B329" s="506" t="s">
        <v>715</v>
      </c>
      <c r="C329" s="497" t="s">
        <v>17</v>
      </c>
      <c r="D329" s="497">
        <v>15</v>
      </c>
      <c r="E329" s="505">
        <v>0</v>
      </c>
      <c r="F329" s="499">
        <f>D329*E329</f>
        <v>0</v>
      </c>
    </row>
    <row r="330" spans="1:7" s="557" customFormat="1" ht="13" customHeight="1">
      <c r="A330" s="556" t="s">
        <v>44</v>
      </c>
      <c r="B330" s="506" t="s">
        <v>716</v>
      </c>
      <c r="C330" s="497" t="s">
        <v>17</v>
      </c>
      <c r="D330" s="497">
        <v>2</v>
      </c>
      <c r="E330" s="505">
        <v>0</v>
      </c>
      <c r="F330" s="499">
        <f>D330*E330</f>
        <v>0</v>
      </c>
    </row>
    <row r="331" spans="1:7" s="558" customFormat="1" ht="12" customHeight="1">
      <c r="A331" s="556" t="s">
        <v>19</v>
      </c>
      <c r="B331" s="516" t="s">
        <v>717</v>
      </c>
      <c r="C331" s="497"/>
      <c r="D331" s="519"/>
      <c r="E331" s="499"/>
      <c r="F331" s="499"/>
    </row>
    <row r="332" spans="1:7" s="558" customFormat="1" ht="12" customHeight="1">
      <c r="A332" s="556"/>
      <c r="B332" s="516" t="s">
        <v>718</v>
      </c>
      <c r="C332" s="497"/>
      <c r="D332" s="519"/>
      <c r="E332" s="499"/>
      <c r="F332" s="499"/>
    </row>
    <row r="333" spans="1:7" s="555" customFormat="1" ht="13" customHeight="1">
      <c r="A333" s="412" t="s">
        <v>19</v>
      </c>
      <c r="B333" s="406" t="s">
        <v>43</v>
      </c>
      <c r="C333" s="392"/>
      <c r="D333" s="405"/>
      <c r="E333" s="394"/>
      <c r="F333" s="395"/>
    </row>
    <row r="334" spans="1:7" s="134" customFormat="1" ht="13" customHeight="1">
      <c r="A334" s="137"/>
      <c r="B334" s="119"/>
      <c r="C334" s="131"/>
      <c r="D334" s="40"/>
      <c r="E334" s="41"/>
      <c r="F334" s="133"/>
    </row>
    <row r="335" spans="1:7" s="294" customFormat="1" ht="13" customHeight="1">
      <c r="A335" s="134" t="s">
        <v>53</v>
      </c>
      <c r="B335" s="288" t="s">
        <v>722</v>
      </c>
      <c r="C335" s="131" t="s">
        <v>17</v>
      </c>
      <c r="D335" s="40">
        <f>46*2</f>
        <v>92</v>
      </c>
      <c r="E335" s="41">
        <v>0</v>
      </c>
      <c r="F335" s="133">
        <f>D335*E335</f>
        <v>0</v>
      </c>
      <c r="G335" s="123"/>
    </row>
    <row r="336" spans="1:7" s="294" customFormat="1" ht="13" customHeight="1">
      <c r="A336" s="180" t="s">
        <v>44</v>
      </c>
      <c r="B336" s="288" t="s">
        <v>723</v>
      </c>
      <c r="C336" s="131"/>
      <c r="D336" s="40"/>
      <c r="E336" s="41"/>
      <c r="F336" s="133"/>
      <c r="G336" s="123"/>
    </row>
    <row r="337" spans="1:13" s="294" customFormat="1" ht="13" customHeight="1">
      <c r="A337" s="180" t="s">
        <v>44</v>
      </c>
      <c r="B337" s="288" t="s">
        <v>724</v>
      </c>
      <c r="C337" s="131"/>
      <c r="D337" s="40"/>
      <c r="E337" s="41"/>
      <c r="F337" s="133"/>
      <c r="G337" s="123"/>
    </row>
    <row r="338" spans="1:13" s="294" customFormat="1" ht="13" customHeight="1">
      <c r="A338" s="137" t="s">
        <v>19</v>
      </c>
      <c r="B338" s="136" t="s">
        <v>63</v>
      </c>
      <c r="C338" s="131"/>
      <c r="D338" s="132"/>
      <c r="E338" s="131"/>
      <c r="F338" s="131"/>
      <c r="G338" s="123"/>
    </row>
    <row r="339" spans="1:13" ht="13" customHeight="1">
      <c r="A339" s="236"/>
      <c r="B339" s="237"/>
      <c r="C339" s="238"/>
      <c r="D339" s="376"/>
      <c r="E339" s="238"/>
      <c r="F339" s="238"/>
    </row>
    <row r="340" spans="1:13" s="174" customFormat="1" ht="13" customHeight="1" thickBot="1">
      <c r="A340" s="239"/>
      <c r="B340" s="240" t="s">
        <v>270</v>
      </c>
      <c r="C340" s="241"/>
      <c r="D340" s="379"/>
      <c r="E340" s="242"/>
      <c r="F340" s="242">
        <f>SUM(F296:F339)</f>
        <v>0</v>
      </c>
    </row>
    <row r="341" spans="1:13" ht="13" customHeight="1" thickTop="1"/>
    <row r="344" spans="1:13" ht="13" customHeight="1">
      <c r="A344" s="209" t="s">
        <v>53</v>
      </c>
      <c r="B344" s="161" t="s">
        <v>271</v>
      </c>
      <c r="E344" s="162"/>
      <c r="F344" s="162"/>
    </row>
    <row r="345" spans="1:13" s="174" customFormat="1" ht="13" customHeight="1" thickBot="1">
      <c r="A345" s="210" t="s">
        <v>16</v>
      </c>
      <c r="B345" s="211" t="s">
        <v>4</v>
      </c>
      <c r="C345" s="212" t="s">
        <v>5</v>
      </c>
      <c r="D345" s="372" t="s">
        <v>6</v>
      </c>
      <c r="E345" s="213" t="s">
        <v>7</v>
      </c>
      <c r="F345" s="213" t="s">
        <v>8</v>
      </c>
    </row>
    <row r="346" spans="1:13" ht="13" customHeight="1" thickTop="1"/>
    <row r="347" spans="1:13" ht="13" customHeight="1">
      <c r="A347" s="257" t="s">
        <v>0</v>
      </c>
      <c r="B347" s="176" t="s">
        <v>272</v>
      </c>
      <c r="C347" s="258"/>
      <c r="D347" s="259"/>
      <c r="E347" s="251"/>
      <c r="F347" s="252"/>
    </row>
    <row r="348" spans="1:13">
      <c r="A348" s="199" t="s">
        <v>19</v>
      </c>
      <c r="B348" s="119" t="s">
        <v>769</v>
      </c>
      <c r="C348" s="530" t="s">
        <v>10</v>
      </c>
      <c r="D348" s="531">
        <f>1.4*46</f>
        <v>64.399999999999991</v>
      </c>
      <c r="E348" s="255">
        <v>0</v>
      </c>
      <c r="F348" s="256">
        <f>D348*E348</f>
        <v>0</v>
      </c>
      <c r="I348" s="260"/>
      <c r="J348" s="260"/>
      <c r="K348" s="260"/>
      <c r="L348" s="260"/>
      <c r="M348" s="261"/>
    </row>
    <row r="349" spans="1:13" s="134" customFormat="1">
      <c r="A349" s="137"/>
      <c r="B349" s="119" t="s">
        <v>774</v>
      </c>
      <c r="C349" s="131"/>
      <c r="D349" s="53"/>
      <c r="E349" s="133"/>
      <c r="F349" s="133"/>
    </row>
    <row r="350" spans="1:13" s="134" customFormat="1">
      <c r="A350" s="199" t="s">
        <v>44</v>
      </c>
      <c r="B350" s="119" t="s">
        <v>770</v>
      </c>
      <c r="C350" s="530" t="s">
        <v>10</v>
      </c>
      <c r="D350" s="531">
        <f>2*46</f>
        <v>92</v>
      </c>
      <c r="E350" s="255">
        <v>0</v>
      </c>
      <c r="F350" s="256">
        <f>D350*E350</f>
        <v>0</v>
      </c>
    </row>
    <row r="351" spans="1:13" s="134" customFormat="1">
      <c r="A351" s="137"/>
      <c r="B351" s="119" t="s">
        <v>771</v>
      </c>
      <c r="C351" s="131"/>
      <c r="D351" s="53"/>
      <c r="E351" s="133"/>
      <c r="F351" s="133"/>
    </row>
    <row r="352" spans="1:13" s="134" customFormat="1">
      <c r="A352" s="199" t="s">
        <v>44</v>
      </c>
      <c r="B352" s="119" t="s">
        <v>720</v>
      </c>
      <c r="C352" s="530" t="s">
        <v>10</v>
      </c>
      <c r="D352" s="531">
        <f>1.8*42</f>
        <v>75.600000000000009</v>
      </c>
      <c r="E352" s="255">
        <v>0</v>
      </c>
      <c r="F352" s="256">
        <f>D352*E352</f>
        <v>0</v>
      </c>
    </row>
    <row r="353" spans="1:13" s="134" customFormat="1">
      <c r="A353" s="137"/>
      <c r="B353" s="119" t="s">
        <v>773</v>
      </c>
      <c r="C353" s="131"/>
      <c r="D353" s="53"/>
      <c r="E353" s="133"/>
      <c r="F353" s="133"/>
    </row>
    <row r="354" spans="1:13" s="134" customFormat="1">
      <c r="A354" s="199" t="s">
        <v>44</v>
      </c>
      <c r="B354" s="119" t="s">
        <v>721</v>
      </c>
      <c r="C354" s="530" t="s">
        <v>10</v>
      </c>
      <c r="D354" s="531">
        <f>2.45*14</f>
        <v>34.300000000000004</v>
      </c>
      <c r="E354" s="255">
        <v>0</v>
      </c>
      <c r="F354" s="256">
        <f>D354*E354</f>
        <v>0</v>
      </c>
    </row>
    <row r="355" spans="1:13" s="134" customFormat="1">
      <c r="A355" s="137"/>
      <c r="B355" s="119" t="s">
        <v>772</v>
      </c>
      <c r="C355" s="131"/>
      <c r="D355" s="53"/>
      <c r="E355" s="133"/>
      <c r="F355" s="133"/>
    </row>
    <row r="356" spans="1:13">
      <c r="A356" s="180" t="s">
        <v>44</v>
      </c>
      <c r="B356" s="157" t="s">
        <v>775</v>
      </c>
      <c r="C356" s="530" t="s">
        <v>10</v>
      </c>
      <c r="D356" s="531">
        <f>2.5*64</f>
        <v>160</v>
      </c>
      <c r="E356" s="255">
        <v>0</v>
      </c>
      <c r="F356" s="256">
        <f>D356*E356</f>
        <v>0</v>
      </c>
      <c r="I356" s="260"/>
      <c r="J356" s="260"/>
      <c r="K356" s="260"/>
      <c r="L356" s="260"/>
      <c r="M356" s="261"/>
    </row>
    <row r="357" spans="1:13">
      <c r="A357" s="180" t="s">
        <v>44</v>
      </c>
      <c r="B357" s="157" t="s">
        <v>776</v>
      </c>
      <c r="C357" s="530" t="s">
        <v>10</v>
      </c>
      <c r="D357" s="531">
        <f>2.3*84</f>
        <v>193.2</v>
      </c>
      <c r="E357" s="255">
        <v>0</v>
      </c>
      <c r="F357" s="256">
        <f>D357*E357</f>
        <v>0</v>
      </c>
      <c r="I357" s="260"/>
      <c r="J357" s="260"/>
      <c r="K357" s="260"/>
      <c r="L357" s="260"/>
      <c r="M357" s="261"/>
    </row>
    <row r="358" spans="1:13">
      <c r="A358" s="180" t="s">
        <v>44</v>
      </c>
      <c r="B358" s="157" t="s">
        <v>777</v>
      </c>
      <c r="C358" s="530" t="s">
        <v>10</v>
      </c>
      <c r="D358" s="531">
        <f>2.8*28</f>
        <v>78.399999999999991</v>
      </c>
      <c r="E358" s="255">
        <v>0</v>
      </c>
      <c r="F358" s="256">
        <f>D358*E358</f>
        <v>0</v>
      </c>
      <c r="I358" s="260"/>
      <c r="J358" s="260"/>
      <c r="K358" s="260"/>
      <c r="L358" s="260"/>
      <c r="M358" s="261"/>
    </row>
    <row r="359" spans="1:13">
      <c r="A359" s="180" t="s">
        <v>44</v>
      </c>
      <c r="B359" s="157" t="s">
        <v>779</v>
      </c>
      <c r="C359" s="530" t="s">
        <v>10</v>
      </c>
      <c r="D359" s="531">
        <f>3.6*36</f>
        <v>129.6</v>
      </c>
      <c r="E359" s="255">
        <v>0</v>
      </c>
      <c r="F359" s="256">
        <f>D359*E359</f>
        <v>0</v>
      </c>
      <c r="I359" s="260"/>
      <c r="J359" s="260"/>
      <c r="K359" s="260"/>
      <c r="L359" s="260"/>
      <c r="M359" s="261"/>
    </row>
    <row r="360" spans="1:13">
      <c r="A360" s="180" t="s">
        <v>44</v>
      </c>
      <c r="B360" s="157" t="s">
        <v>778</v>
      </c>
      <c r="C360" s="530" t="s">
        <v>10</v>
      </c>
      <c r="D360" s="531">
        <f>4*8</f>
        <v>32</v>
      </c>
      <c r="E360" s="255">
        <v>0</v>
      </c>
      <c r="F360" s="256">
        <f>D360*E360</f>
        <v>0</v>
      </c>
      <c r="I360" s="260"/>
      <c r="J360" s="260"/>
      <c r="K360" s="260"/>
      <c r="L360" s="260"/>
      <c r="M360" s="261"/>
    </row>
    <row r="361" spans="1:13" ht="13" customHeight="1">
      <c r="A361" s="199" t="s">
        <v>19</v>
      </c>
      <c r="B361" s="157" t="s">
        <v>273</v>
      </c>
      <c r="E361" s="162"/>
      <c r="F361" s="162"/>
    </row>
    <row r="362" spans="1:13" ht="13" customHeight="1">
      <c r="A362" s="199"/>
      <c r="B362" s="157" t="s">
        <v>274</v>
      </c>
      <c r="E362" s="162"/>
      <c r="F362" s="162"/>
    </row>
    <row r="363" spans="1:13" ht="13" customHeight="1">
      <c r="A363" s="199"/>
      <c r="B363" s="157" t="s">
        <v>275</v>
      </c>
      <c r="E363" s="162"/>
      <c r="F363" s="162"/>
    </row>
    <row r="364" spans="1:13" ht="13" customHeight="1">
      <c r="A364" s="199"/>
      <c r="B364" s="157" t="s">
        <v>359</v>
      </c>
      <c r="E364" s="162"/>
      <c r="F364" s="162"/>
    </row>
    <row r="365" spans="1:13" ht="13" customHeight="1">
      <c r="A365" s="199" t="s">
        <v>44</v>
      </c>
      <c r="B365" s="157" t="s">
        <v>360</v>
      </c>
      <c r="E365" s="162"/>
      <c r="F365" s="162"/>
    </row>
    <row r="366" spans="1:13" ht="13" customHeight="1">
      <c r="A366" s="199" t="s">
        <v>19</v>
      </c>
      <c r="B366" s="202" t="s">
        <v>357</v>
      </c>
      <c r="E366" s="162"/>
      <c r="F366" s="162"/>
    </row>
    <row r="367" spans="1:13" ht="13" customHeight="1">
      <c r="A367" s="180" t="s">
        <v>19</v>
      </c>
      <c r="B367" s="157" t="s">
        <v>43</v>
      </c>
      <c r="C367" s="253"/>
      <c r="D367" s="254"/>
      <c r="E367" s="255"/>
      <c r="F367" s="256"/>
    </row>
    <row r="368" spans="1:13" ht="13" customHeight="1">
      <c r="A368" s="180"/>
      <c r="C368" s="253"/>
      <c r="D368" s="254"/>
      <c r="E368" s="255"/>
      <c r="F368" s="256"/>
    </row>
    <row r="369" spans="1:8" ht="13" customHeight="1">
      <c r="A369" s="257" t="s">
        <v>1</v>
      </c>
      <c r="B369" s="176" t="s">
        <v>719</v>
      </c>
      <c r="C369" s="367" t="s">
        <v>11</v>
      </c>
      <c r="D369" s="559">
        <v>1</v>
      </c>
      <c r="E369" s="251">
        <v>0</v>
      </c>
      <c r="F369" s="252">
        <f>D369*E369</f>
        <v>0</v>
      </c>
    </row>
    <row r="370" spans="1:8" s="174" customFormat="1" ht="13" customHeight="1">
      <c r="A370" s="199" t="s">
        <v>44</v>
      </c>
      <c r="B370" s="176" t="s">
        <v>729</v>
      </c>
    </row>
    <row r="371" spans="1:8" s="174" customFormat="1" ht="13" customHeight="1">
      <c r="A371" s="199"/>
      <c r="B371" s="176" t="s">
        <v>728</v>
      </c>
      <c r="C371" s="367"/>
      <c r="D371" s="259"/>
      <c r="E371" s="251"/>
      <c r="F371" s="252"/>
    </row>
    <row r="372" spans="1:8" s="174" customFormat="1" ht="13" customHeight="1">
      <c r="A372" s="199" t="s">
        <v>19</v>
      </c>
      <c r="B372" s="157" t="s">
        <v>273</v>
      </c>
      <c r="C372" s="158"/>
      <c r="D372" s="219"/>
      <c r="E372" s="162"/>
      <c r="F372" s="162"/>
    </row>
    <row r="373" spans="1:8" ht="13" customHeight="1">
      <c r="A373" s="199"/>
      <c r="B373" s="157" t="s">
        <v>274</v>
      </c>
      <c r="E373" s="162"/>
      <c r="F373" s="162"/>
    </row>
    <row r="374" spans="1:8" s="278" customFormat="1" ht="13" customHeight="1">
      <c r="A374" s="199"/>
      <c r="B374" s="157" t="s">
        <v>275</v>
      </c>
      <c r="C374" s="158"/>
      <c r="D374" s="219"/>
      <c r="E374" s="162"/>
      <c r="F374" s="162"/>
      <c r="G374" s="277"/>
      <c r="H374" s="277"/>
    </row>
    <row r="375" spans="1:8" s="278" customFormat="1" ht="13" customHeight="1">
      <c r="A375" s="199"/>
      <c r="B375" s="157" t="s">
        <v>359</v>
      </c>
      <c r="C375" s="158"/>
      <c r="D375" s="219"/>
      <c r="E375" s="162"/>
      <c r="F375" s="162"/>
    </row>
    <row r="376" spans="1:8" s="278" customFormat="1" ht="13" customHeight="1">
      <c r="A376" s="199" t="s">
        <v>44</v>
      </c>
      <c r="B376" s="157" t="s">
        <v>360</v>
      </c>
      <c r="C376" s="158"/>
      <c r="D376" s="219"/>
      <c r="E376" s="162"/>
      <c r="F376" s="162"/>
    </row>
    <row r="377" spans="1:8" s="278" customFormat="1" ht="13" customHeight="1">
      <c r="A377" s="199" t="s">
        <v>19</v>
      </c>
      <c r="B377" s="202" t="s">
        <v>357</v>
      </c>
      <c r="C377" s="158"/>
      <c r="D377" s="219"/>
      <c r="E377" s="162"/>
      <c r="F377" s="162"/>
    </row>
    <row r="378" spans="1:8" s="278" customFormat="1" ht="13" customHeight="1">
      <c r="A378" s="180" t="s">
        <v>19</v>
      </c>
      <c r="B378" s="157" t="s">
        <v>43</v>
      </c>
      <c r="C378" s="253"/>
      <c r="D378" s="254"/>
      <c r="E378" s="255"/>
      <c r="F378" s="256"/>
    </row>
    <row r="379" spans="1:8" s="278" customFormat="1" ht="13" customHeight="1">
      <c r="A379" s="236"/>
      <c r="B379" s="237"/>
      <c r="C379" s="238"/>
      <c r="D379" s="376"/>
      <c r="E379" s="238"/>
      <c r="F379" s="238"/>
    </row>
    <row r="380" spans="1:8" s="278" customFormat="1" ht="13" customHeight="1" thickBot="1">
      <c r="A380" s="239"/>
      <c r="B380" s="240" t="s">
        <v>276</v>
      </c>
      <c r="C380" s="241"/>
      <c r="D380" s="379"/>
      <c r="E380" s="242"/>
      <c r="F380" s="242">
        <f>SUM(F346:F379)</f>
        <v>0</v>
      </c>
    </row>
    <row r="381" spans="1:8" s="278" customFormat="1" ht="13" customHeight="1" thickTop="1">
      <c r="A381" s="156"/>
      <c r="B381" s="157"/>
      <c r="C381" s="158"/>
      <c r="D381" s="219"/>
      <c r="E381" s="158"/>
      <c r="F381" s="158"/>
    </row>
    <row r="382" spans="1:8" s="278" customFormat="1" ht="13" customHeight="1">
      <c r="A382" s="156"/>
      <c r="B382" s="157"/>
      <c r="C382" s="158"/>
      <c r="D382" s="219"/>
      <c r="E382" s="158"/>
      <c r="F382" s="158"/>
    </row>
    <row r="383" spans="1:8" s="277" customFormat="1" ht="13" customHeight="1">
      <c r="A383" s="156"/>
      <c r="B383" s="157"/>
      <c r="C383" s="158"/>
      <c r="D383" s="219"/>
      <c r="E383" s="158"/>
      <c r="F383" s="158"/>
    </row>
    <row r="384" spans="1:8" s="277" customFormat="1" ht="13" customHeight="1">
      <c r="A384" s="209" t="s">
        <v>56</v>
      </c>
      <c r="B384" s="161" t="s">
        <v>277</v>
      </c>
      <c r="C384" s="158"/>
      <c r="D384" s="219"/>
      <c r="E384" s="162"/>
      <c r="F384" s="162"/>
    </row>
    <row r="385" spans="1:6" s="277" customFormat="1" ht="13" customHeight="1" thickBot="1">
      <c r="A385" s="210" t="s">
        <v>16</v>
      </c>
      <c r="B385" s="211" t="s">
        <v>4</v>
      </c>
      <c r="C385" s="212" t="s">
        <v>5</v>
      </c>
      <c r="D385" s="372" t="s">
        <v>6</v>
      </c>
      <c r="E385" s="213" t="s">
        <v>7</v>
      </c>
      <c r="F385" s="213" t="s">
        <v>8</v>
      </c>
    </row>
    <row r="386" spans="1:6" s="278" customFormat="1" ht="13" customHeight="1" thickTop="1">
      <c r="A386" s="156"/>
      <c r="B386" s="262"/>
      <c r="C386" s="158"/>
      <c r="D386" s="219"/>
      <c r="E386" s="158"/>
      <c r="F386" s="158"/>
    </row>
    <row r="387" spans="1:6" s="278" customFormat="1" ht="13" customHeight="1">
      <c r="A387" s="36" t="s">
        <v>0</v>
      </c>
      <c r="B387" s="42" t="s">
        <v>278</v>
      </c>
      <c r="C387" s="48" t="s">
        <v>9</v>
      </c>
      <c r="D387" s="121">
        <f>133.1*1.03</f>
        <v>137.09299999999999</v>
      </c>
      <c r="E387" s="122">
        <v>0</v>
      </c>
      <c r="F387" s="50">
        <f>D387*E387</f>
        <v>0</v>
      </c>
    </row>
    <row r="388" spans="1:6" s="278" customFormat="1" ht="13" customHeight="1">
      <c r="A388" s="295" t="s">
        <v>44</v>
      </c>
      <c r="B388" s="365" t="s">
        <v>538</v>
      </c>
      <c r="C388" s="275"/>
      <c r="D388" s="375"/>
      <c r="E388" s="276"/>
      <c r="F388" s="276"/>
    </row>
    <row r="389" spans="1:6" s="278" customFormat="1" ht="13" customHeight="1">
      <c r="A389" s="364" t="s">
        <v>19</v>
      </c>
      <c r="B389" s="42" t="s">
        <v>294</v>
      </c>
      <c r="C389" s="48"/>
      <c r="D389" s="121"/>
      <c r="E389" s="122"/>
      <c r="F389" s="50"/>
    </row>
    <row r="390" spans="1:6" s="278" customFormat="1" ht="13" customHeight="1">
      <c r="A390" s="364"/>
      <c r="B390" s="136" t="s">
        <v>535</v>
      </c>
      <c r="C390" s="48"/>
      <c r="D390" s="121"/>
      <c r="E390" s="122"/>
      <c r="F390" s="50"/>
    </row>
    <row r="391" spans="1:6" s="278" customFormat="1" ht="13" customHeight="1">
      <c r="A391" s="38" t="s">
        <v>44</v>
      </c>
      <c r="B391" s="366" t="s">
        <v>544</v>
      </c>
      <c r="C391" s="48"/>
      <c r="D391" s="121"/>
      <c r="E391" s="122"/>
      <c r="F391" s="50"/>
    </row>
    <row r="392" spans="1:6" s="278" customFormat="1" ht="13" customHeight="1">
      <c r="A392" s="38" t="s">
        <v>44</v>
      </c>
      <c r="B392" s="39" t="s">
        <v>127</v>
      </c>
      <c r="C392" s="48"/>
      <c r="D392" s="121"/>
      <c r="E392" s="122"/>
      <c r="F392" s="50"/>
    </row>
    <row r="393" spans="1:6" s="278" customFormat="1" ht="13" customHeight="1">
      <c r="A393" s="38" t="s">
        <v>44</v>
      </c>
      <c r="B393" s="42" t="s">
        <v>506</v>
      </c>
      <c r="C393" s="48"/>
      <c r="D393" s="121"/>
      <c r="E393" s="122"/>
      <c r="F393" s="50"/>
    </row>
    <row r="394" spans="1:6" s="278" customFormat="1" ht="13" customHeight="1">
      <c r="A394" s="38" t="s">
        <v>44</v>
      </c>
      <c r="B394" s="42" t="s">
        <v>507</v>
      </c>
      <c r="C394" s="48"/>
      <c r="D394" s="121"/>
      <c r="E394" s="122"/>
      <c r="F394" s="50"/>
    </row>
    <row r="395" spans="1:6" s="278" customFormat="1" ht="13" customHeight="1">
      <c r="A395" s="38" t="s">
        <v>44</v>
      </c>
      <c r="B395" s="39" t="s">
        <v>534</v>
      </c>
      <c r="C395" s="48"/>
      <c r="D395" s="121"/>
      <c r="E395" s="122"/>
      <c r="F395" s="50"/>
    </row>
    <row r="396" spans="1:6" s="278" customFormat="1" ht="13" customHeight="1">
      <c r="A396" s="38" t="s">
        <v>44</v>
      </c>
      <c r="B396" s="365" t="s">
        <v>280</v>
      </c>
      <c r="C396" s="48"/>
      <c r="D396" s="121"/>
      <c r="E396" s="122"/>
      <c r="F396" s="50"/>
    </row>
    <row r="397" spans="1:6" s="278" customFormat="1" ht="13" customHeight="1">
      <c r="A397" s="38" t="s">
        <v>44</v>
      </c>
      <c r="B397" s="365" t="s">
        <v>296</v>
      </c>
      <c r="C397" s="48"/>
      <c r="D397" s="121"/>
      <c r="E397" s="122"/>
      <c r="F397" s="50"/>
    </row>
    <row r="398" spans="1:6" s="278" customFormat="1" ht="13" customHeight="1">
      <c r="A398" s="38"/>
      <c r="B398" s="365" t="s">
        <v>539</v>
      </c>
      <c r="C398" s="48"/>
      <c r="D398" s="121"/>
      <c r="E398" s="122"/>
      <c r="F398" s="50"/>
    </row>
    <row r="399" spans="1:6" s="278" customFormat="1" ht="13" customHeight="1">
      <c r="A399" s="38" t="s">
        <v>44</v>
      </c>
      <c r="B399" s="329" t="s">
        <v>282</v>
      </c>
      <c r="C399" s="48"/>
      <c r="D399" s="121"/>
      <c r="E399" s="122"/>
      <c r="F399" s="50"/>
    </row>
    <row r="400" spans="1:6" s="278" customFormat="1" ht="13" customHeight="1">
      <c r="A400" s="38"/>
      <c r="B400" s="329" t="s">
        <v>283</v>
      </c>
      <c r="C400" s="48"/>
      <c r="D400" s="121"/>
      <c r="E400" s="122"/>
      <c r="F400" s="50"/>
    </row>
    <row r="401" spans="1:8" s="278" customFormat="1" ht="13" customHeight="1">
      <c r="A401" s="38"/>
      <c r="B401" s="329" t="s">
        <v>345</v>
      </c>
      <c r="C401" s="48"/>
      <c r="D401" s="121"/>
      <c r="E401" s="122"/>
      <c r="F401" s="50"/>
    </row>
    <row r="402" spans="1:8" s="278" customFormat="1" ht="13" customHeight="1">
      <c r="A402" s="38" t="s">
        <v>44</v>
      </c>
      <c r="B402" s="42" t="s">
        <v>284</v>
      </c>
      <c r="C402" s="48"/>
      <c r="D402" s="121"/>
      <c r="E402" s="122"/>
      <c r="F402" s="50"/>
    </row>
    <row r="403" spans="1:8" s="278" customFormat="1" ht="13" customHeight="1">
      <c r="A403" s="38"/>
      <c r="B403" s="42" t="s">
        <v>285</v>
      </c>
      <c r="C403" s="48"/>
      <c r="D403" s="121"/>
      <c r="E403" s="122"/>
      <c r="F403" s="50"/>
      <c r="G403" s="277"/>
      <c r="H403" s="277"/>
    </row>
    <row r="404" spans="1:8" s="278" customFormat="1" ht="13" customHeight="1">
      <c r="A404" s="38"/>
      <c r="B404" s="42" t="s">
        <v>286</v>
      </c>
      <c r="C404" s="48"/>
      <c r="D404" s="121"/>
      <c r="E404" s="122"/>
      <c r="F404" s="50"/>
    </row>
    <row r="405" spans="1:8" s="278" customFormat="1" ht="13" customHeight="1">
      <c r="A405" s="38" t="s">
        <v>44</v>
      </c>
      <c r="B405" s="42" t="s">
        <v>287</v>
      </c>
      <c r="C405" s="48"/>
      <c r="D405" s="121"/>
      <c r="E405" s="122"/>
      <c r="F405" s="50"/>
    </row>
    <row r="406" spans="1:8" s="278" customFormat="1" ht="13" customHeight="1">
      <c r="A406" s="38"/>
      <c r="B406" s="42" t="s">
        <v>288</v>
      </c>
      <c r="C406" s="48"/>
      <c r="D406" s="121"/>
      <c r="E406" s="122"/>
      <c r="F406" s="50"/>
    </row>
    <row r="407" spans="1:8" s="278" customFormat="1" ht="13" customHeight="1">
      <c r="A407" s="38" t="s">
        <v>44</v>
      </c>
      <c r="B407" s="42" t="s">
        <v>292</v>
      </c>
      <c r="C407" s="48"/>
      <c r="D407" s="121"/>
      <c r="E407" s="122"/>
      <c r="F407" s="50"/>
    </row>
    <row r="408" spans="1:8" s="278" customFormat="1" ht="13" customHeight="1">
      <c r="A408" s="38"/>
      <c r="B408" s="42" t="s">
        <v>293</v>
      </c>
      <c r="C408" s="48"/>
      <c r="D408" s="121"/>
      <c r="E408" s="122"/>
      <c r="F408" s="50"/>
    </row>
    <row r="409" spans="1:8" s="278" customFormat="1">
      <c r="A409" s="38" t="s">
        <v>19</v>
      </c>
      <c r="B409" s="39" t="s">
        <v>43</v>
      </c>
      <c r="C409" s="48"/>
      <c r="D409" s="49"/>
      <c r="E409" s="50"/>
      <c r="F409" s="50"/>
    </row>
    <row r="410" spans="1:8" s="277" customFormat="1" ht="13" customHeight="1">
      <c r="A410" s="319"/>
      <c r="B410" s="365"/>
      <c r="C410" s="275"/>
      <c r="D410" s="375"/>
      <c r="E410" s="275"/>
      <c r="F410" s="275"/>
    </row>
    <row r="411" spans="1:8" s="278" customFormat="1" ht="13" customHeight="1">
      <c r="A411" s="36" t="s">
        <v>559</v>
      </c>
      <c r="B411" s="42" t="s">
        <v>278</v>
      </c>
      <c r="C411" s="48" t="s">
        <v>9</v>
      </c>
      <c r="D411" s="121">
        <f>225*1.05*2</f>
        <v>472.5</v>
      </c>
      <c r="E411" s="122">
        <v>0</v>
      </c>
      <c r="F411" s="50">
        <f>D411*E411</f>
        <v>0</v>
      </c>
    </row>
    <row r="412" spans="1:8" s="278" customFormat="1" ht="13" customHeight="1">
      <c r="A412" s="295" t="s">
        <v>44</v>
      </c>
      <c r="B412" s="365" t="s">
        <v>536</v>
      </c>
      <c r="C412" s="275"/>
      <c r="D412" s="375"/>
      <c r="E412" s="276"/>
      <c r="F412" s="276"/>
    </row>
    <row r="413" spans="1:8" s="278" customFormat="1" ht="13" customHeight="1">
      <c r="A413" s="364" t="s">
        <v>19</v>
      </c>
      <c r="B413" s="42" t="s">
        <v>497</v>
      </c>
      <c r="C413" s="48"/>
      <c r="D413" s="121"/>
      <c r="E413" s="122"/>
      <c r="F413" s="50"/>
    </row>
    <row r="414" spans="1:8" s="278" customFormat="1" ht="13" customHeight="1">
      <c r="A414" s="38" t="s">
        <v>44</v>
      </c>
      <c r="B414" s="366" t="s">
        <v>498</v>
      </c>
      <c r="C414" s="48"/>
      <c r="D414" s="121"/>
      <c r="E414" s="122"/>
      <c r="F414" s="50"/>
    </row>
    <row r="415" spans="1:8" s="278" customFormat="1" ht="13" customHeight="1">
      <c r="A415" s="38" t="s">
        <v>44</v>
      </c>
      <c r="B415" s="39" t="s">
        <v>499</v>
      </c>
      <c r="C415" s="48"/>
      <c r="D415" s="121"/>
      <c r="E415" s="122"/>
      <c r="F415" s="50"/>
    </row>
    <row r="416" spans="1:8" s="278" customFormat="1" ht="13" customHeight="1">
      <c r="A416" s="38" t="s">
        <v>44</v>
      </c>
      <c r="B416" s="42" t="s">
        <v>55</v>
      </c>
      <c r="C416" s="48"/>
      <c r="D416" s="121"/>
      <c r="E416" s="122"/>
      <c r="F416" s="50"/>
    </row>
    <row r="417" spans="1:8" s="278" customFormat="1" ht="13" customHeight="1">
      <c r="A417" s="38" t="s">
        <v>44</v>
      </c>
      <c r="B417" s="42" t="s">
        <v>77</v>
      </c>
      <c r="C417" s="48"/>
      <c r="D417" s="121"/>
      <c r="E417" s="122"/>
      <c r="F417" s="50"/>
    </row>
    <row r="418" spans="1:8" s="278" customFormat="1" ht="13" customHeight="1">
      <c r="A418" s="38" t="s">
        <v>44</v>
      </c>
      <c r="B418" s="39" t="s">
        <v>69</v>
      </c>
      <c r="C418" s="48"/>
      <c r="D418" s="121"/>
      <c r="E418" s="122"/>
      <c r="F418" s="50"/>
    </row>
    <row r="419" spans="1:8" s="278" customFormat="1" ht="13" customHeight="1">
      <c r="A419" s="38" t="s">
        <v>44</v>
      </c>
      <c r="B419" s="365" t="s">
        <v>280</v>
      </c>
      <c r="C419" s="48"/>
      <c r="D419" s="121"/>
      <c r="E419" s="122"/>
      <c r="F419" s="50"/>
    </row>
    <row r="420" spans="1:8" s="278" customFormat="1" ht="13" customHeight="1">
      <c r="A420" s="38" t="s">
        <v>44</v>
      </c>
      <c r="B420" s="365" t="s">
        <v>296</v>
      </c>
      <c r="C420" s="48"/>
      <c r="D420" s="121"/>
      <c r="E420" s="122"/>
      <c r="F420" s="50"/>
    </row>
    <row r="421" spans="1:8" s="278" customFormat="1" ht="13" customHeight="1">
      <c r="A421" s="38"/>
      <c r="B421" s="365" t="s">
        <v>543</v>
      </c>
      <c r="C421" s="48"/>
      <c r="D421" s="121"/>
      <c r="E421" s="122"/>
      <c r="F421" s="50"/>
    </row>
    <row r="422" spans="1:8" s="278" customFormat="1" ht="13" customHeight="1">
      <c r="A422" s="38"/>
      <c r="B422" s="365" t="s">
        <v>542</v>
      </c>
      <c r="C422" s="48"/>
      <c r="D422" s="121"/>
      <c r="E422" s="122"/>
      <c r="F422" s="50"/>
    </row>
    <row r="423" spans="1:8" s="278" customFormat="1" ht="13" customHeight="1">
      <c r="A423" s="38"/>
      <c r="B423" s="365" t="s">
        <v>541</v>
      </c>
      <c r="C423" s="48"/>
      <c r="D423" s="121"/>
      <c r="E423" s="122"/>
      <c r="F423" s="50"/>
    </row>
    <row r="424" spans="1:8" s="278" customFormat="1" ht="13" customHeight="1">
      <c r="A424" s="38" t="s">
        <v>44</v>
      </c>
      <c r="B424" s="329" t="s">
        <v>282</v>
      </c>
      <c r="C424" s="48"/>
      <c r="D424" s="121"/>
      <c r="E424" s="122"/>
      <c r="F424" s="50"/>
    </row>
    <row r="425" spans="1:8" s="278" customFormat="1" ht="13" customHeight="1">
      <c r="A425" s="38"/>
      <c r="B425" s="329" t="s">
        <v>283</v>
      </c>
      <c r="C425" s="48"/>
      <c r="D425" s="121"/>
      <c r="E425" s="122"/>
      <c r="F425" s="50"/>
    </row>
    <row r="426" spans="1:8" s="278" customFormat="1" ht="13" customHeight="1">
      <c r="A426" s="38"/>
      <c r="B426" s="329" t="s">
        <v>345</v>
      </c>
      <c r="C426" s="48"/>
      <c r="D426" s="121"/>
      <c r="E426" s="122"/>
      <c r="F426" s="50"/>
    </row>
    <row r="427" spans="1:8" s="278" customFormat="1" ht="13" customHeight="1">
      <c r="A427" s="38" t="s">
        <v>44</v>
      </c>
      <c r="B427" s="42" t="s">
        <v>284</v>
      </c>
      <c r="C427" s="48"/>
      <c r="D427" s="121"/>
      <c r="E427" s="122"/>
      <c r="F427" s="50"/>
    </row>
    <row r="428" spans="1:8" s="278" customFormat="1" ht="13" customHeight="1">
      <c r="A428" s="38"/>
      <c r="B428" s="42" t="s">
        <v>285</v>
      </c>
      <c r="C428" s="48"/>
      <c r="D428" s="121"/>
      <c r="E428" s="122"/>
      <c r="F428" s="50"/>
      <c r="G428" s="277"/>
      <c r="H428" s="277"/>
    </row>
    <row r="429" spans="1:8" s="278" customFormat="1" ht="13" customHeight="1">
      <c r="A429" s="38"/>
      <c r="B429" s="42" t="s">
        <v>286</v>
      </c>
      <c r="C429" s="48"/>
      <c r="D429" s="121"/>
      <c r="E429" s="122"/>
      <c r="F429" s="50"/>
    </row>
    <row r="430" spans="1:8" s="278" customFormat="1" ht="13" customHeight="1">
      <c r="A430" s="38" t="s">
        <v>44</v>
      </c>
      <c r="B430" s="42" t="s">
        <v>287</v>
      </c>
      <c r="C430" s="48"/>
      <c r="D430" s="121"/>
      <c r="E430" s="122"/>
      <c r="F430" s="50"/>
    </row>
    <row r="431" spans="1:8" s="278" customFormat="1" ht="13" customHeight="1">
      <c r="A431" s="38"/>
      <c r="B431" s="42" t="s">
        <v>288</v>
      </c>
      <c r="C431" s="48"/>
      <c r="D431" s="121"/>
      <c r="E431" s="122"/>
      <c r="F431" s="50"/>
    </row>
    <row r="432" spans="1:8" s="278" customFormat="1" ht="13" customHeight="1">
      <c r="A432" s="38" t="s">
        <v>44</v>
      </c>
      <c r="B432" s="42" t="s">
        <v>292</v>
      </c>
      <c r="C432" s="48"/>
      <c r="D432" s="121"/>
      <c r="E432" s="122"/>
      <c r="F432" s="50"/>
    </row>
    <row r="433" spans="1:6" s="278" customFormat="1" ht="13" customHeight="1">
      <c r="A433" s="38"/>
      <c r="B433" s="42" t="s">
        <v>293</v>
      </c>
      <c r="C433" s="48"/>
      <c r="D433" s="121"/>
      <c r="E433" s="122"/>
      <c r="F433" s="50"/>
    </row>
    <row r="434" spans="1:6" s="278" customFormat="1" ht="13" customHeight="1">
      <c r="A434" s="38"/>
      <c r="B434" s="42"/>
      <c r="C434" s="48"/>
      <c r="D434" s="121"/>
      <c r="E434" s="122"/>
      <c r="F434" s="50"/>
    </row>
    <row r="435" spans="1:6" s="399" customFormat="1" ht="13" customHeight="1">
      <c r="A435" s="409" t="s">
        <v>558</v>
      </c>
      <c r="B435" s="410" t="s">
        <v>549</v>
      </c>
    </row>
    <row r="436" spans="1:6" s="278" customFormat="1" ht="13" customHeight="1">
      <c r="A436" s="38" t="s">
        <v>19</v>
      </c>
      <c r="B436" s="139" t="s">
        <v>553</v>
      </c>
      <c r="C436" s="48" t="s">
        <v>9</v>
      </c>
      <c r="D436" s="121">
        <f>0.1*32*2</f>
        <v>6.4</v>
      </c>
      <c r="E436" s="122">
        <v>0</v>
      </c>
      <c r="F436" s="50">
        <f>D436*E436</f>
        <v>0</v>
      </c>
    </row>
    <row r="437" spans="1:6" s="278" customFormat="1" ht="13" customHeight="1">
      <c r="A437" s="38"/>
      <c r="B437" s="139" t="s">
        <v>550</v>
      </c>
      <c r="C437" s="48"/>
      <c r="D437" s="121"/>
      <c r="E437" s="122"/>
      <c r="F437" s="50"/>
    </row>
    <row r="438" spans="1:6" s="278" customFormat="1" ht="13" customHeight="1">
      <c r="A438" s="38"/>
      <c r="B438" s="139" t="s">
        <v>552</v>
      </c>
      <c r="C438" s="48"/>
      <c r="D438" s="121"/>
      <c r="E438" s="122"/>
      <c r="F438" s="50"/>
    </row>
    <row r="439" spans="1:6" s="278" customFormat="1" ht="13" customHeight="1">
      <c r="A439" s="38"/>
      <c r="B439" s="42" t="s">
        <v>551</v>
      </c>
      <c r="C439" s="48"/>
      <c r="D439" s="121"/>
      <c r="E439" s="122"/>
      <c r="F439" s="50"/>
    </row>
    <row r="440" spans="1:6" s="278" customFormat="1" ht="13" customHeight="1">
      <c r="A440" s="38" t="s">
        <v>19</v>
      </c>
      <c r="B440" s="139" t="s">
        <v>554</v>
      </c>
      <c r="C440" s="48" t="s">
        <v>9</v>
      </c>
      <c r="D440" s="121">
        <f>0.85*4*2</f>
        <v>6.8</v>
      </c>
      <c r="E440" s="122">
        <v>0</v>
      </c>
      <c r="F440" s="50">
        <f>D440*E440</f>
        <v>0</v>
      </c>
    </row>
    <row r="441" spans="1:6" s="278" customFormat="1" ht="13" customHeight="1">
      <c r="A441" s="38"/>
      <c r="B441" s="139" t="s">
        <v>555</v>
      </c>
      <c r="C441" s="48"/>
      <c r="D441" s="121"/>
      <c r="E441" s="122"/>
      <c r="F441" s="50"/>
    </row>
    <row r="442" spans="1:6" s="278" customFormat="1" ht="13" customHeight="1">
      <c r="A442" s="38"/>
      <c r="B442" s="42" t="s">
        <v>547</v>
      </c>
      <c r="C442" s="48"/>
      <c r="D442" s="121"/>
      <c r="E442" s="122"/>
      <c r="F442" s="50"/>
    </row>
    <row r="443" spans="1:6" s="278" customFormat="1" ht="13" customHeight="1">
      <c r="A443" s="38" t="s">
        <v>19</v>
      </c>
      <c r="B443" s="139" t="s">
        <v>556</v>
      </c>
      <c r="C443" s="48" t="s">
        <v>9</v>
      </c>
      <c r="D443" s="121">
        <f>32*2</f>
        <v>64</v>
      </c>
      <c r="E443" s="122">
        <v>0</v>
      </c>
      <c r="F443" s="50">
        <f>D443*E443</f>
        <v>0</v>
      </c>
    </row>
    <row r="444" spans="1:6" s="278" customFormat="1" ht="13" customHeight="1">
      <c r="A444" s="38"/>
      <c r="B444" s="139" t="s">
        <v>557</v>
      </c>
      <c r="C444" s="48"/>
      <c r="D444" s="121"/>
      <c r="E444" s="122"/>
      <c r="F444" s="50"/>
    </row>
    <row r="445" spans="1:6" s="278" customFormat="1">
      <c r="A445" s="38" t="s">
        <v>19</v>
      </c>
      <c r="B445" s="39" t="s">
        <v>43</v>
      </c>
      <c r="C445" s="48"/>
      <c r="D445" s="49"/>
      <c r="E445" s="50"/>
      <c r="F445" s="50"/>
    </row>
    <row r="446" spans="1:6" s="277" customFormat="1" ht="13" customHeight="1">
      <c r="A446" s="319"/>
      <c r="B446" s="365"/>
      <c r="C446" s="275"/>
      <c r="D446" s="375"/>
      <c r="E446" s="275"/>
      <c r="F446" s="275"/>
    </row>
    <row r="447" spans="1:6" s="278" customFormat="1" ht="13" customHeight="1">
      <c r="A447" s="36" t="s">
        <v>2</v>
      </c>
      <c r="B447" s="42" t="s">
        <v>278</v>
      </c>
      <c r="C447" s="48" t="s">
        <v>9</v>
      </c>
      <c r="D447" s="121">
        <f>(D571-120)+0.6*1.03*36+0.9*1.03*24</f>
        <v>1031.8960000000002</v>
      </c>
      <c r="E447" s="122">
        <v>0</v>
      </c>
      <c r="F447" s="50">
        <f>D447*E447</f>
        <v>0</v>
      </c>
    </row>
    <row r="448" spans="1:6" s="278" customFormat="1" ht="13" customHeight="1">
      <c r="A448" s="295" t="s">
        <v>44</v>
      </c>
      <c r="B448" s="365" t="s">
        <v>545</v>
      </c>
      <c r="C448" s="275"/>
      <c r="D448" s="375"/>
      <c r="E448" s="276"/>
      <c r="F448" s="276"/>
    </row>
    <row r="449" spans="1:6" s="278" customFormat="1" ht="13" customHeight="1">
      <c r="A449" s="295"/>
      <c r="B449" s="365" t="s">
        <v>546</v>
      </c>
      <c r="C449" s="275"/>
      <c r="D449" s="375"/>
      <c r="E449" s="276"/>
      <c r="F449" s="276"/>
    </row>
    <row r="450" spans="1:6" s="278" customFormat="1" ht="13" customHeight="1">
      <c r="A450" s="364" t="s">
        <v>19</v>
      </c>
      <c r="B450" s="42" t="s">
        <v>294</v>
      </c>
      <c r="C450" s="48"/>
      <c r="D450" s="121"/>
      <c r="E450" s="122"/>
      <c r="F450" s="50"/>
    </row>
    <row r="451" spans="1:6" s="278" customFormat="1" ht="13" customHeight="1">
      <c r="A451" s="38"/>
      <c r="B451" s="42" t="s">
        <v>295</v>
      </c>
      <c r="C451" s="48"/>
      <c r="D451" s="121"/>
      <c r="E451" s="122"/>
      <c r="F451" s="50"/>
    </row>
    <row r="452" spans="1:6" s="278" customFormat="1" ht="13" customHeight="1">
      <c r="A452" s="38" t="s">
        <v>44</v>
      </c>
      <c r="B452" s="366" t="s">
        <v>498</v>
      </c>
      <c r="C452" s="48"/>
      <c r="D452" s="121"/>
      <c r="E452" s="122"/>
      <c r="F452" s="50"/>
    </row>
    <row r="453" spans="1:6" s="278" customFormat="1" ht="13" customHeight="1">
      <c r="A453" s="38" t="s">
        <v>44</v>
      </c>
      <c r="B453" s="39" t="s">
        <v>537</v>
      </c>
      <c r="C453" s="48"/>
      <c r="D453" s="121"/>
      <c r="E453" s="122"/>
      <c r="F453" s="50"/>
    </row>
    <row r="454" spans="1:6" s="278" customFormat="1" ht="13" customHeight="1">
      <c r="A454" s="38" t="s">
        <v>44</v>
      </c>
      <c r="B454" s="42" t="s">
        <v>55</v>
      </c>
      <c r="C454" s="48"/>
      <c r="D454" s="121"/>
      <c r="E454" s="122"/>
      <c r="F454" s="50"/>
    </row>
    <row r="455" spans="1:6" s="278" customFormat="1" ht="13" customHeight="1">
      <c r="A455" s="38" t="s">
        <v>44</v>
      </c>
      <c r="B455" s="42" t="s">
        <v>77</v>
      </c>
      <c r="C455" s="48"/>
      <c r="D455" s="121"/>
      <c r="E455" s="122"/>
      <c r="F455" s="50"/>
    </row>
    <row r="456" spans="1:6" s="278" customFormat="1" ht="13" customHeight="1">
      <c r="A456" s="38" t="s">
        <v>44</v>
      </c>
      <c r="B456" s="39" t="s">
        <v>69</v>
      </c>
      <c r="C456" s="48"/>
      <c r="D456" s="121"/>
      <c r="E456" s="122"/>
      <c r="F456" s="50"/>
    </row>
    <row r="457" spans="1:6" s="278" customFormat="1" ht="13" customHeight="1">
      <c r="A457" s="38" t="s">
        <v>44</v>
      </c>
      <c r="B457" s="365" t="s">
        <v>280</v>
      </c>
      <c r="C457" s="48"/>
      <c r="D457" s="121"/>
      <c r="E457" s="122"/>
      <c r="F457" s="50"/>
    </row>
    <row r="458" spans="1:6" s="278" customFormat="1" ht="13" customHeight="1">
      <c r="A458" s="38" t="s">
        <v>44</v>
      </c>
      <c r="B458" s="365" t="s">
        <v>296</v>
      </c>
      <c r="C458" s="48"/>
      <c r="D458" s="121"/>
      <c r="E458" s="122"/>
      <c r="F458" s="50"/>
    </row>
    <row r="459" spans="1:6" s="278" customFormat="1" ht="13" customHeight="1">
      <c r="A459" s="38" t="s">
        <v>44</v>
      </c>
      <c r="B459" s="365" t="s">
        <v>540</v>
      </c>
      <c r="C459" s="48"/>
      <c r="D459" s="121"/>
      <c r="E459" s="122"/>
      <c r="F459" s="50"/>
    </row>
    <row r="460" spans="1:6" s="278" customFormat="1" ht="13" customHeight="1">
      <c r="A460" s="38" t="s">
        <v>44</v>
      </c>
      <c r="B460" s="329" t="s">
        <v>282</v>
      </c>
      <c r="C460" s="48"/>
      <c r="D460" s="121"/>
      <c r="E460" s="122"/>
      <c r="F460" s="50"/>
    </row>
    <row r="461" spans="1:6" s="278" customFormat="1" ht="13" customHeight="1">
      <c r="A461" s="38"/>
      <c r="B461" s="329" t="s">
        <v>283</v>
      </c>
      <c r="C461" s="48"/>
      <c r="D461" s="121"/>
      <c r="E461" s="122"/>
      <c r="F461" s="50"/>
    </row>
    <row r="462" spans="1:6" s="278" customFormat="1" ht="13" customHeight="1">
      <c r="A462" s="38"/>
      <c r="B462" s="329" t="s">
        <v>345</v>
      </c>
      <c r="C462" s="48"/>
      <c r="D462" s="121"/>
      <c r="E462" s="122"/>
      <c r="F462" s="50"/>
    </row>
    <row r="463" spans="1:6" s="278" customFormat="1" ht="13" customHeight="1">
      <c r="A463" s="38" t="s">
        <v>44</v>
      </c>
      <c r="B463" s="42" t="s">
        <v>284</v>
      </c>
      <c r="C463" s="48"/>
      <c r="D463" s="121"/>
      <c r="E463" s="122"/>
      <c r="F463" s="50"/>
    </row>
    <row r="464" spans="1:6" s="278" customFormat="1" ht="13" customHeight="1">
      <c r="A464" s="38"/>
      <c r="B464" s="42" t="s">
        <v>285</v>
      </c>
      <c r="C464" s="48"/>
      <c r="D464" s="121"/>
      <c r="E464" s="122"/>
      <c r="F464" s="50"/>
    </row>
    <row r="465" spans="1:6" s="278" customFormat="1" ht="13" customHeight="1">
      <c r="A465" s="38"/>
      <c r="B465" s="42" t="s">
        <v>286</v>
      </c>
      <c r="C465" s="48"/>
      <c r="D465" s="121"/>
      <c r="E465" s="122"/>
      <c r="F465" s="50"/>
    </row>
    <row r="466" spans="1:6" s="278" customFormat="1" ht="13" customHeight="1">
      <c r="A466" s="38" t="s">
        <v>44</v>
      </c>
      <c r="B466" s="139" t="s">
        <v>346</v>
      </c>
      <c r="C466" s="48"/>
      <c r="D466" s="121"/>
      <c r="E466" s="122"/>
      <c r="F466" s="50"/>
    </row>
    <row r="467" spans="1:6" s="278" customFormat="1" ht="13" customHeight="1">
      <c r="A467" s="38"/>
      <c r="B467" s="139" t="s">
        <v>347</v>
      </c>
      <c r="C467" s="48"/>
      <c r="D467" s="121"/>
      <c r="E467" s="122"/>
      <c r="F467" s="50"/>
    </row>
    <row r="468" spans="1:6" s="278" customFormat="1" ht="13" customHeight="1">
      <c r="A468" s="38"/>
      <c r="B468" s="139" t="s">
        <v>358</v>
      </c>
      <c r="C468" s="48"/>
      <c r="D468" s="121"/>
      <c r="E468" s="122"/>
      <c r="F468" s="50"/>
    </row>
    <row r="469" spans="1:6" s="278" customFormat="1" ht="13" customHeight="1">
      <c r="A469" s="38"/>
      <c r="B469" s="42" t="s">
        <v>348</v>
      </c>
      <c r="C469" s="48"/>
      <c r="D469" s="121"/>
      <c r="E469" s="122"/>
      <c r="F469" s="50"/>
    </row>
    <row r="470" spans="1:6" s="278" customFormat="1">
      <c r="A470" s="38" t="s">
        <v>44</v>
      </c>
      <c r="B470" s="42" t="s">
        <v>287</v>
      </c>
      <c r="C470" s="48"/>
      <c r="D470" s="121"/>
      <c r="E470" s="122"/>
      <c r="F470" s="50"/>
    </row>
    <row r="471" spans="1:6" s="278" customFormat="1" ht="13" customHeight="1">
      <c r="A471" s="38"/>
      <c r="B471" s="42" t="s">
        <v>288</v>
      </c>
      <c r="C471" s="48"/>
      <c r="D471" s="121"/>
      <c r="E471" s="122"/>
      <c r="F471" s="50"/>
    </row>
    <row r="472" spans="1:6" s="278" customFormat="1" ht="13" customHeight="1">
      <c r="A472" s="38" t="s">
        <v>44</v>
      </c>
      <c r="B472" s="42" t="s">
        <v>292</v>
      </c>
      <c r="C472" s="48"/>
      <c r="D472" s="121"/>
      <c r="E472" s="122"/>
      <c r="F472" s="50"/>
    </row>
    <row r="473" spans="1:6" s="278" customFormat="1" ht="13" customHeight="1">
      <c r="A473" s="38"/>
      <c r="B473" s="42" t="s">
        <v>293</v>
      </c>
      <c r="C473" s="48"/>
      <c r="D473" s="121"/>
      <c r="E473" s="122"/>
      <c r="F473" s="50"/>
    </row>
    <row r="474" spans="1:6" s="278" customFormat="1">
      <c r="A474" s="38" t="s">
        <v>19</v>
      </c>
      <c r="B474" s="39" t="s">
        <v>43</v>
      </c>
      <c r="C474" s="48"/>
      <c r="D474" s="49"/>
      <c r="E474" s="50"/>
      <c r="F474" s="50"/>
    </row>
    <row r="475" spans="1:6" s="278" customFormat="1" ht="12">
      <c r="A475" s="319"/>
      <c r="B475" s="365"/>
      <c r="C475" s="275"/>
      <c r="D475" s="375"/>
      <c r="E475" s="275"/>
      <c r="F475" s="275"/>
    </row>
    <row r="476" spans="1:6" s="278" customFormat="1">
      <c r="A476" s="36" t="s">
        <v>3</v>
      </c>
      <c r="B476" s="42" t="s">
        <v>278</v>
      </c>
      <c r="C476" s="48" t="s">
        <v>9</v>
      </c>
      <c r="D476" s="375">
        <f>408.5*1.03*2-7.5+10*2</f>
        <v>854.01</v>
      </c>
      <c r="E476" s="122">
        <v>0</v>
      </c>
      <c r="F476" s="50">
        <f>D476*E476</f>
        <v>0</v>
      </c>
    </row>
    <row r="477" spans="1:6" s="278" customFormat="1" ht="13" customHeight="1">
      <c r="A477" s="295" t="s">
        <v>44</v>
      </c>
      <c r="B477" s="365" t="s">
        <v>742</v>
      </c>
      <c r="C477" s="275"/>
      <c r="D477" s="383"/>
      <c r="E477" s="276"/>
      <c r="F477" s="276"/>
    </row>
    <row r="478" spans="1:6" s="278" customFormat="1" ht="13" customHeight="1">
      <c r="A478" s="137" t="s">
        <v>19</v>
      </c>
      <c r="B478" s="136" t="s">
        <v>279</v>
      </c>
      <c r="C478" s="131"/>
      <c r="D478" s="40"/>
      <c r="E478" s="41"/>
      <c r="F478" s="133"/>
    </row>
    <row r="479" spans="1:6" s="278" customFormat="1" ht="13" customHeight="1">
      <c r="A479" s="137"/>
      <c r="B479" s="136" t="s">
        <v>535</v>
      </c>
      <c r="C479" s="131"/>
      <c r="D479" s="40"/>
      <c r="E479" s="41"/>
      <c r="F479" s="133"/>
    </row>
    <row r="480" spans="1:6" s="278" customFormat="1" ht="13" customHeight="1">
      <c r="A480" s="38" t="s">
        <v>44</v>
      </c>
      <c r="B480" s="274" t="s">
        <v>504</v>
      </c>
      <c r="C480" s="48"/>
      <c r="D480" s="121"/>
      <c r="E480" s="122"/>
      <c r="F480" s="50"/>
    </row>
    <row r="481" spans="1:6" s="278" customFormat="1" ht="13" customHeight="1">
      <c r="A481" s="38" t="s">
        <v>44</v>
      </c>
      <c r="B481" s="293" t="s">
        <v>459</v>
      </c>
      <c r="C481" s="48"/>
      <c r="D481" s="121"/>
      <c r="E481" s="122"/>
      <c r="F481" s="50"/>
    </row>
    <row r="482" spans="1:6" s="278" customFormat="1" ht="13" customHeight="1">
      <c r="A482" s="38" t="s">
        <v>44</v>
      </c>
      <c r="B482" s="293" t="s">
        <v>506</v>
      </c>
      <c r="C482" s="48"/>
      <c r="D482" s="121"/>
      <c r="E482" s="122"/>
      <c r="F482" s="50"/>
    </row>
    <row r="483" spans="1:6" s="278" customFormat="1" ht="13" customHeight="1">
      <c r="A483" s="38" t="s">
        <v>44</v>
      </c>
      <c r="B483" s="42" t="s">
        <v>507</v>
      </c>
      <c r="C483" s="48"/>
      <c r="D483" s="121"/>
      <c r="E483" s="122"/>
      <c r="F483" s="50"/>
    </row>
    <row r="484" spans="1:6" s="278" customFormat="1" ht="13" customHeight="1">
      <c r="A484" s="38" t="s">
        <v>44</v>
      </c>
      <c r="B484" s="293" t="s">
        <v>534</v>
      </c>
      <c r="C484" s="48"/>
      <c r="D484" s="121"/>
      <c r="E484" s="122"/>
      <c r="F484" s="50"/>
    </row>
    <row r="485" spans="1:6" s="278" customFormat="1" ht="13" customHeight="1">
      <c r="A485" s="38" t="s">
        <v>44</v>
      </c>
      <c r="B485" s="365" t="s">
        <v>280</v>
      </c>
      <c r="C485" s="48"/>
      <c r="D485" s="121"/>
      <c r="E485" s="122"/>
      <c r="F485" s="50"/>
    </row>
    <row r="486" spans="1:6" s="278" customFormat="1" ht="13" customHeight="1">
      <c r="A486" s="38"/>
      <c r="B486" s="365" t="s">
        <v>281</v>
      </c>
      <c r="C486" s="48"/>
      <c r="D486" s="121"/>
      <c r="E486" s="122"/>
      <c r="F486" s="50"/>
    </row>
    <row r="487" spans="1:6" s="278" customFormat="1" ht="13" customHeight="1">
      <c r="A487" s="38"/>
      <c r="B487" s="365" t="s">
        <v>560</v>
      </c>
      <c r="C487" s="48"/>
      <c r="D487" s="121"/>
      <c r="E487" s="122"/>
      <c r="F487" s="50"/>
    </row>
    <row r="488" spans="1:6" s="278" customFormat="1" ht="13" customHeight="1">
      <c r="A488" s="38" t="s">
        <v>44</v>
      </c>
      <c r="B488" s="42" t="s">
        <v>284</v>
      </c>
      <c r="C488" s="48"/>
      <c r="D488" s="121"/>
      <c r="E488" s="122"/>
      <c r="F488" s="50"/>
    </row>
    <row r="489" spans="1:6" s="278" customFormat="1">
      <c r="A489" s="38"/>
      <c r="B489" s="42" t="s">
        <v>285</v>
      </c>
      <c r="C489" s="48"/>
      <c r="D489" s="121"/>
      <c r="E489" s="122"/>
      <c r="F489" s="50"/>
    </row>
    <row r="490" spans="1:6" s="278" customFormat="1" ht="13" customHeight="1">
      <c r="A490" s="38"/>
      <c r="B490" s="42" t="s">
        <v>286</v>
      </c>
      <c r="C490" s="48"/>
      <c r="D490" s="121"/>
      <c r="E490" s="122"/>
      <c r="F490" s="50"/>
    </row>
    <row r="491" spans="1:6" s="278" customFormat="1" ht="13" customHeight="1">
      <c r="A491" s="38" t="s">
        <v>44</v>
      </c>
      <c r="B491" s="42" t="s">
        <v>287</v>
      </c>
      <c r="C491" s="48"/>
      <c r="D491" s="121"/>
      <c r="E491" s="122"/>
      <c r="F491" s="50"/>
    </row>
    <row r="492" spans="1:6" s="278" customFormat="1">
      <c r="A492" s="38"/>
      <c r="B492" s="42" t="s">
        <v>288</v>
      </c>
      <c r="C492" s="48"/>
      <c r="D492" s="121"/>
      <c r="E492" s="122"/>
      <c r="F492" s="50"/>
    </row>
    <row r="493" spans="1:6" s="278" customFormat="1">
      <c r="A493" s="38" t="s">
        <v>44</v>
      </c>
      <c r="B493" s="42" t="s">
        <v>292</v>
      </c>
      <c r="C493" s="48"/>
      <c r="D493" s="121"/>
      <c r="E493" s="122"/>
      <c r="F493" s="50"/>
    </row>
    <row r="494" spans="1:6" s="278" customFormat="1">
      <c r="A494" s="38"/>
      <c r="B494" s="42" t="s">
        <v>293</v>
      </c>
      <c r="C494" s="48"/>
      <c r="D494" s="121"/>
      <c r="E494" s="122"/>
      <c r="F494" s="50"/>
    </row>
    <row r="495" spans="1:6" s="174" customFormat="1" ht="13" customHeight="1">
      <c r="A495" s="38" t="s">
        <v>19</v>
      </c>
      <c r="B495" s="39" t="s">
        <v>43</v>
      </c>
      <c r="C495" s="48"/>
      <c r="D495" s="121"/>
      <c r="E495" s="122"/>
      <c r="F495" s="50"/>
    </row>
    <row r="496" spans="1:6" s="174" customFormat="1" ht="13" customHeight="1">
      <c r="A496" s="137"/>
      <c r="B496" s="136"/>
      <c r="C496" s="131"/>
      <c r="D496" s="40"/>
      <c r="E496" s="41"/>
      <c r="F496" s="133"/>
    </row>
    <row r="497" spans="1:6" s="174" customFormat="1" ht="13" customHeight="1">
      <c r="A497" s="134" t="s">
        <v>53</v>
      </c>
      <c r="B497" s="136" t="s">
        <v>278</v>
      </c>
      <c r="C497" s="131"/>
      <c r="D497" s="357"/>
      <c r="E497" s="41"/>
      <c r="F497" s="133"/>
    </row>
    <row r="498" spans="1:6" ht="13" customHeight="1">
      <c r="A498" s="345" t="s">
        <v>44</v>
      </c>
      <c r="B498" s="290" t="s">
        <v>561</v>
      </c>
      <c r="C498" s="282"/>
      <c r="D498" s="287"/>
      <c r="E498" s="284"/>
      <c r="F498" s="284"/>
    </row>
    <row r="499" spans="1:6" ht="13" customHeight="1">
      <c r="A499" s="137" t="s">
        <v>19</v>
      </c>
      <c r="B499" s="136" t="s">
        <v>445</v>
      </c>
      <c r="C499" s="131" t="s">
        <v>9</v>
      </c>
      <c r="D499" s="357">
        <f>D517*0.25</f>
        <v>43.156999999999996</v>
      </c>
      <c r="E499" s="41">
        <v>0</v>
      </c>
      <c r="F499" s="133">
        <f>D499*E499</f>
        <v>0</v>
      </c>
    </row>
    <row r="500" spans="1:6" s="174" customFormat="1" ht="13" customHeight="1">
      <c r="A500" s="137"/>
      <c r="B500" s="136" t="s">
        <v>446</v>
      </c>
      <c r="C500" s="131"/>
      <c r="D500" s="40"/>
      <c r="E500" s="41"/>
      <c r="F500" s="133"/>
    </row>
    <row r="501" spans="1:6" ht="13" customHeight="1">
      <c r="A501" s="137" t="s">
        <v>44</v>
      </c>
      <c r="B501" s="288" t="s">
        <v>447</v>
      </c>
      <c r="C501" s="131"/>
      <c r="D501" s="40"/>
      <c r="E501" s="41"/>
      <c r="F501" s="133"/>
    </row>
    <row r="502" spans="1:6" ht="13" customHeight="1">
      <c r="A502" s="137" t="s">
        <v>44</v>
      </c>
      <c r="B502" s="288" t="s">
        <v>768</v>
      </c>
      <c r="C502" s="131"/>
      <c r="D502" s="40"/>
      <c r="E502" s="41"/>
      <c r="F502" s="133"/>
    </row>
    <row r="503" spans="1:6" ht="13" customHeight="1">
      <c r="A503" s="137" t="s">
        <v>19</v>
      </c>
      <c r="B503" s="136" t="s">
        <v>279</v>
      </c>
      <c r="C503" s="131" t="s">
        <v>9</v>
      </c>
      <c r="D503" s="357">
        <f>D517</f>
        <v>172.62799999999999</v>
      </c>
      <c r="E503" s="41">
        <v>0</v>
      </c>
      <c r="F503" s="133">
        <f>D503*E503</f>
        <v>0</v>
      </c>
    </row>
    <row r="504" spans="1:6" ht="13" customHeight="1">
      <c r="A504" s="137"/>
      <c r="B504" s="136" t="s">
        <v>448</v>
      </c>
      <c r="C504" s="131"/>
      <c r="D504" s="40"/>
      <c r="E504" s="41"/>
      <c r="F504" s="133"/>
    </row>
    <row r="505" spans="1:6" ht="13" customHeight="1">
      <c r="A505" s="137" t="s">
        <v>44</v>
      </c>
      <c r="B505" s="288" t="s">
        <v>456</v>
      </c>
      <c r="C505" s="131"/>
      <c r="D505" s="40"/>
      <c r="E505" s="41"/>
      <c r="F505" s="133"/>
    </row>
    <row r="506" spans="1:6" ht="13" customHeight="1">
      <c r="A506" s="137" t="s">
        <v>44</v>
      </c>
      <c r="B506" s="288" t="s">
        <v>457</v>
      </c>
      <c r="C506" s="131"/>
      <c r="D506" s="40"/>
      <c r="E506" s="41"/>
      <c r="F506" s="133"/>
    </row>
    <row r="507" spans="1:6" ht="13" customHeight="1">
      <c r="A507" s="137" t="s">
        <v>44</v>
      </c>
      <c r="B507" s="136" t="s">
        <v>55</v>
      </c>
      <c r="C507" s="131"/>
      <c r="D507" s="40"/>
      <c r="E507" s="41"/>
      <c r="F507" s="133"/>
    </row>
    <row r="508" spans="1:6" ht="13" customHeight="1">
      <c r="A508" s="137" t="s">
        <v>44</v>
      </c>
      <c r="B508" s="136" t="s">
        <v>77</v>
      </c>
      <c r="C508" s="131"/>
      <c r="D508" s="40"/>
      <c r="E508" s="41"/>
      <c r="F508" s="133"/>
    </row>
    <row r="509" spans="1:6" ht="13" customHeight="1">
      <c r="A509" s="137" t="s">
        <v>44</v>
      </c>
      <c r="B509" s="288" t="s">
        <v>69</v>
      </c>
      <c r="C509" s="131"/>
      <c r="D509" s="40"/>
      <c r="E509" s="41"/>
      <c r="F509" s="133"/>
    </row>
    <row r="510" spans="1:6" ht="13" customHeight="1">
      <c r="A510" s="137" t="s">
        <v>44</v>
      </c>
      <c r="B510" s="286" t="s">
        <v>449</v>
      </c>
      <c r="C510" s="131"/>
      <c r="D510" s="40"/>
      <c r="E510" s="41"/>
      <c r="F510" s="133"/>
    </row>
    <row r="511" spans="1:6" s="139" customFormat="1" ht="13" customHeight="1">
      <c r="A511" s="52" t="s">
        <v>19</v>
      </c>
      <c r="B511" s="39" t="s">
        <v>767</v>
      </c>
      <c r="C511" s="58" t="s">
        <v>9</v>
      </c>
      <c r="D511" s="120">
        <f>D516</f>
        <v>172.62799999999999</v>
      </c>
      <c r="E511" s="55">
        <v>0</v>
      </c>
      <c r="F511" s="55">
        <f>D511*E511</f>
        <v>0</v>
      </c>
    </row>
    <row r="512" spans="1:6" s="139" customFormat="1" ht="13" customHeight="1">
      <c r="A512" s="52" t="s">
        <v>44</v>
      </c>
      <c r="B512" s="39" t="s">
        <v>83</v>
      </c>
      <c r="C512" s="58"/>
      <c r="D512" s="59"/>
      <c r="E512" s="55"/>
      <c r="F512" s="55"/>
    </row>
    <row r="513" spans="1:6" s="139" customFormat="1" ht="13" customHeight="1">
      <c r="A513" s="52" t="s">
        <v>44</v>
      </c>
      <c r="B513" s="61" t="s">
        <v>82</v>
      </c>
      <c r="C513" s="58"/>
      <c r="D513" s="59"/>
      <c r="E513" s="55"/>
      <c r="F513" s="55"/>
    </row>
    <row r="514" spans="1:6" s="139" customFormat="1" ht="13" customHeight="1">
      <c r="A514" s="52" t="s">
        <v>44</v>
      </c>
      <c r="B514" s="61" t="s">
        <v>389</v>
      </c>
      <c r="C514" s="58"/>
      <c r="D514" s="59"/>
      <c r="E514" s="55"/>
      <c r="F514" s="55"/>
    </row>
    <row r="515" spans="1:6" s="139" customFormat="1" ht="13" customHeight="1">
      <c r="A515" s="52"/>
      <c r="B515" s="61" t="s">
        <v>390</v>
      </c>
      <c r="C515" s="58"/>
      <c r="D515" s="59"/>
      <c r="E515" s="55"/>
      <c r="F515" s="55"/>
    </row>
    <row r="516" spans="1:6" ht="13" customHeight="1">
      <c r="A516" s="137" t="s">
        <v>19</v>
      </c>
      <c r="B516" s="136" t="s">
        <v>458</v>
      </c>
      <c r="C516" s="131" t="s">
        <v>9</v>
      </c>
      <c r="D516" s="357">
        <f>D517</f>
        <v>172.62799999999999</v>
      </c>
      <c r="E516" s="41">
        <v>0</v>
      </c>
      <c r="F516" s="133">
        <f>D516*E516</f>
        <v>0</v>
      </c>
    </row>
    <row r="517" spans="1:6" ht="13" customHeight="1">
      <c r="A517" s="137" t="s">
        <v>19</v>
      </c>
      <c r="B517" s="136" t="s">
        <v>279</v>
      </c>
      <c r="C517" s="131" t="s">
        <v>9</v>
      </c>
      <c r="D517" s="357">
        <f>83.8*1.03*2</f>
        <v>172.62799999999999</v>
      </c>
      <c r="E517" s="41">
        <v>0</v>
      </c>
      <c r="F517" s="133">
        <f>D517*E517</f>
        <v>0</v>
      </c>
    </row>
    <row r="518" spans="1:6" s="320" customFormat="1" ht="13" customHeight="1">
      <c r="A518" s="137"/>
      <c r="B518" s="136" t="s">
        <v>535</v>
      </c>
      <c r="C518" s="131"/>
      <c r="D518" s="40"/>
      <c r="E518" s="41"/>
      <c r="F518" s="133"/>
    </row>
    <row r="519" spans="1:6" s="320" customFormat="1" ht="13" customHeight="1">
      <c r="A519" s="137" t="s">
        <v>44</v>
      </c>
      <c r="B519" s="274" t="s">
        <v>504</v>
      </c>
      <c r="C519" s="131"/>
      <c r="D519" s="40"/>
      <c r="E519" s="41"/>
      <c r="F519" s="133"/>
    </row>
    <row r="520" spans="1:6" s="320" customFormat="1" ht="13" customHeight="1">
      <c r="A520" s="137" t="s">
        <v>44</v>
      </c>
      <c r="B520" s="293" t="s">
        <v>459</v>
      </c>
      <c r="C520" s="131"/>
      <c r="D520" s="40"/>
      <c r="E520" s="41"/>
      <c r="F520" s="133"/>
    </row>
    <row r="521" spans="1:6" ht="13" customHeight="1">
      <c r="A521" s="137" t="s">
        <v>44</v>
      </c>
      <c r="B521" s="293" t="s">
        <v>506</v>
      </c>
      <c r="C521" s="131"/>
      <c r="D521" s="40"/>
      <c r="E521" s="41"/>
      <c r="F521" s="133"/>
    </row>
    <row r="522" spans="1:6" s="174" customFormat="1" ht="13" customHeight="1">
      <c r="A522" s="137" t="s">
        <v>44</v>
      </c>
      <c r="B522" s="42" t="s">
        <v>507</v>
      </c>
      <c r="C522" s="131"/>
      <c r="D522" s="40"/>
      <c r="E522" s="41"/>
      <c r="F522" s="133"/>
    </row>
    <row r="523" spans="1:6" ht="13" customHeight="1">
      <c r="A523" s="137" t="s">
        <v>44</v>
      </c>
      <c r="B523" s="293" t="s">
        <v>534</v>
      </c>
      <c r="C523" s="131"/>
      <c r="D523" s="40"/>
      <c r="E523" s="41"/>
      <c r="F523" s="133"/>
    </row>
    <row r="524" spans="1:6" ht="13" customHeight="1">
      <c r="A524" s="137" t="s">
        <v>44</v>
      </c>
      <c r="B524" s="286" t="s">
        <v>378</v>
      </c>
      <c r="C524" s="131"/>
      <c r="D524" s="40"/>
      <c r="E524" s="41"/>
      <c r="F524" s="133"/>
    </row>
    <row r="525" spans="1:6" ht="13" customHeight="1">
      <c r="A525" s="137"/>
      <c r="B525" s="286" t="s">
        <v>450</v>
      </c>
      <c r="C525" s="131"/>
      <c r="D525" s="40"/>
      <c r="E525" s="41"/>
      <c r="F525" s="133"/>
    </row>
    <row r="526" spans="1:6">
      <c r="A526" s="137"/>
      <c r="B526" s="286" t="s">
        <v>562</v>
      </c>
      <c r="C526" s="131"/>
      <c r="D526" s="40"/>
      <c r="E526" s="41"/>
      <c r="F526" s="133"/>
    </row>
    <row r="527" spans="1:6" ht="13" customHeight="1">
      <c r="A527" s="137" t="s">
        <v>44</v>
      </c>
      <c r="B527" s="136" t="s">
        <v>451</v>
      </c>
      <c r="C527" s="131"/>
      <c r="D527" s="40"/>
      <c r="E527" s="41"/>
      <c r="F527" s="133"/>
    </row>
    <row r="528" spans="1:6" ht="13" customHeight="1">
      <c r="A528" s="137"/>
      <c r="B528" s="136" t="s">
        <v>452</v>
      </c>
      <c r="C528" s="131"/>
      <c r="D528" s="40"/>
      <c r="E528" s="41"/>
      <c r="F528" s="133"/>
    </row>
    <row r="529" spans="1:6" ht="13" customHeight="1">
      <c r="A529" s="137" t="s">
        <v>44</v>
      </c>
      <c r="B529" s="136" t="s">
        <v>78</v>
      </c>
      <c r="C529" s="131"/>
      <c r="D529" s="40"/>
      <c r="E529" s="41"/>
      <c r="F529" s="133"/>
    </row>
    <row r="530" spans="1:6" ht="13" customHeight="1">
      <c r="A530" s="137" t="s">
        <v>19</v>
      </c>
      <c r="B530" s="288" t="s">
        <v>43</v>
      </c>
      <c r="C530" s="131"/>
      <c r="D530" s="40"/>
      <c r="E530" s="41"/>
      <c r="F530" s="133"/>
    </row>
    <row r="531" spans="1:6" s="396" customFormat="1" ht="13" customHeight="1">
      <c r="A531" s="390"/>
      <c r="B531" s="391"/>
      <c r="C531" s="392"/>
      <c r="D531" s="393"/>
      <c r="E531" s="394"/>
      <c r="F531" s="395"/>
    </row>
    <row r="532" spans="1:6" s="399" customFormat="1" ht="13" customHeight="1">
      <c r="A532" s="397" t="s">
        <v>56</v>
      </c>
      <c r="B532" s="398" t="s">
        <v>500</v>
      </c>
    </row>
    <row r="533" spans="1:6" s="399" customFormat="1" ht="13" customHeight="1">
      <c r="A533" s="400" t="s">
        <v>44</v>
      </c>
      <c r="B533" s="398" t="s">
        <v>764</v>
      </c>
      <c r="C533" s="392" t="s">
        <v>10</v>
      </c>
      <c r="D533" s="401">
        <f>(2.3*1.4+2.3)*36+(1.4+4.2+1.4)*24</f>
        <v>366.71999999999997</v>
      </c>
      <c r="E533" s="394">
        <v>0</v>
      </c>
      <c r="F533" s="395">
        <f>D533*E533</f>
        <v>0</v>
      </c>
    </row>
    <row r="534" spans="1:6" s="399" customFormat="1" ht="13" customHeight="1">
      <c r="A534" s="390" t="s">
        <v>19</v>
      </c>
      <c r="B534" s="391" t="s">
        <v>501</v>
      </c>
      <c r="C534" s="392"/>
      <c r="D534" s="402"/>
      <c r="E534" s="395"/>
      <c r="F534" s="395"/>
    </row>
    <row r="535" spans="1:6" s="399" customFormat="1" ht="13" customHeight="1">
      <c r="A535" s="390"/>
      <c r="B535" s="391" t="s">
        <v>502</v>
      </c>
      <c r="C535" s="392"/>
      <c r="D535" s="402"/>
      <c r="E535" s="395"/>
      <c r="F535" s="395"/>
    </row>
    <row r="536" spans="1:6" s="399" customFormat="1" ht="13" customHeight="1">
      <c r="A536" s="400" t="s">
        <v>19</v>
      </c>
      <c r="B536" s="403" t="s">
        <v>279</v>
      </c>
      <c r="C536" s="392"/>
      <c r="D536" s="393"/>
      <c r="E536" s="394"/>
      <c r="F536" s="395"/>
    </row>
    <row r="537" spans="1:6" s="399" customFormat="1" ht="13" customHeight="1">
      <c r="A537" s="400"/>
      <c r="B537" s="403" t="s">
        <v>503</v>
      </c>
      <c r="C537" s="392"/>
      <c r="D537" s="393"/>
      <c r="E537" s="394"/>
      <c r="F537" s="395"/>
    </row>
    <row r="538" spans="1:6" s="399" customFormat="1" ht="13" customHeight="1">
      <c r="A538" s="400" t="s">
        <v>44</v>
      </c>
      <c r="B538" s="391" t="s">
        <v>504</v>
      </c>
      <c r="C538" s="391"/>
      <c r="D538" s="393"/>
      <c r="E538" s="394"/>
      <c r="F538" s="394"/>
    </row>
    <row r="539" spans="1:6" s="399" customFormat="1" ht="13" customHeight="1">
      <c r="A539" s="400" t="s">
        <v>44</v>
      </c>
      <c r="B539" s="404" t="s">
        <v>505</v>
      </c>
      <c r="C539" s="405"/>
      <c r="D539" s="393"/>
      <c r="E539" s="394"/>
      <c r="F539" s="394"/>
    </row>
    <row r="540" spans="1:6" s="399" customFormat="1" ht="13" customHeight="1">
      <c r="A540" s="400" t="s">
        <v>44</v>
      </c>
      <c r="B540" s="403" t="s">
        <v>506</v>
      </c>
      <c r="C540" s="405"/>
      <c r="D540" s="393"/>
      <c r="E540" s="394"/>
      <c r="F540" s="394"/>
    </row>
    <row r="541" spans="1:6" s="399" customFormat="1" ht="13" customHeight="1">
      <c r="A541" s="400" t="s">
        <v>44</v>
      </c>
      <c r="B541" s="403" t="s">
        <v>507</v>
      </c>
      <c r="C541" s="405"/>
      <c r="D541" s="393"/>
      <c r="E541" s="394"/>
      <c r="F541" s="394"/>
    </row>
    <row r="542" spans="1:6" s="399" customFormat="1" ht="13" customHeight="1">
      <c r="A542" s="400" t="s">
        <v>44</v>
      </c>
      <c r="B542" s="404" t="s">
        <v>508</v>
      </c>
      <c r="C542" s="405"/>
      <c r="D542" s="393"/>
      <c r="E542" s="394"/>
      <c r="F542" s="394"/>
    </row>
    <row r="543" spans="1:6" s="399" customFormat="1" ht="13" customHeight="1">
      <c r="A543" s="400" t="s">
        <v>44</v>
      </c>
      <c r="B543" s="403" t="s">
        <v>449</v>
      </c>
      <c r="C543" s="405"/>
      <c r="D543" s="393"/>
      <c r="E543" s="394"/>
      <c r="F543" s="394"/>
    </row>
    <row r="544" spans="1:6" s="399" customFormat="1" ht="13" customHeight="1">
      <c r="A544" s="390" t="s">
        <v>19</v>
      </c>
      <c r="B544" s="398" t="s">
        <v>43</v>
      </c>
      <c r="C544" s="392"/>
      <c r="D544" s="393"/>
      <c r="E544" s="394"/>
      <c r="F544" s="395"/>
    </row>
    <row r="545" spans="1:6" s="396" customFormat="1" ht="13" customHeight="1">
      <c r="A545" s="390"/>
      <c r="B545" s="398"/>
      <c r="C545" s="392"/>
      <c r="D545" s="393"/>
      <c r="E545" s="394"/>
      <c r="F545" s="395"/>
    </row>
    <row r="546" spans="1:6" s="396" customFormat="1" ht="13" customHeight="1">
      <c r="A546" s="413" t="s">
        <v>563</v>
      </c>
      <c r="B546" s="403" t="s">
        <v>278</v>
      </c>
      <c r="C546" s="392" t="s">
        <v>9</v>
      </c>
      <c r="D546" s="401">
        <f>D547-(1.8*24+0.2*36+3.2*76+7.3*8+4*2+3.2*2+6.1*1+2.2*7+3.1*24+10*2)</f>
        <v>3915.1000000000004</v>
      </c>
      <c r="E546" s="394">
        <v>0</v>
      </c>
      <c r="F546" s="395">
        <f>D546*E546</f>
        <v>0</v>
      </c>
    </row>
    <row r="547" spans="1:6" s="396" customFormat="1" ht="13" customHeight="1">
      <c r="A547" s="400" t="s">
        <v>19</v>
      </c>
      <c r="B547" s="403" t="s">
        <v>515</v>
      </c>
      <c r="C547" s="392"/>
      <c r="D547" s="414">
        <f>4188*1.05</f>
        <v>4397.4000000000005</v>
      </c>
      <c r="E547" s="394"/>
      <c r="F547" s="395"/>
    </row>
    <row r="548" spans="1:6" s="396" customFormat="1" ht="13" customHeight="1">
      <c r="A548" s="400"/>
      <c r="B548" s="403" t="s">
        <v>532</v>
      </c>
      <c r="C548" s="392"/>
      <c r="D548" s="393"/>
      <c r="E548" s="394"/>
      <c r="F548" s="395"/>
    </row>
    <row r="549" spans="1:6" s="396" customFormat="1" ht="13" customHeight="1">
      <c r="A549" s="390" t="s">
        <v>19</v>
      </c>
      <c r="B549" s="398" t="s">
        <v>453</v>
      </c>
      <c r="C549" s="392"/>
      <c r="D549" s="393"/>
      <c r="E549" s="394"/>
      <c r="F549" s="395"/>
    </row>
    <row r="550" spans="1:6" s="396" customFormat="1" ht="13" customHeight="1">
      <c r="A550" s="390"/>
      <c r="B550" s="398" t="s">
        <v>454</v>
      </c>
      <c r="C550" s="392"/>
      <c r="D550" s="393"/>
      <c r="E550" s="394"/>
      <c r="F550" s="395"/>
    </row>
    <row r="551" spans="1:6" s="396" customFormat="1" ht="13" customHeight="1">
      <c r="A551" s="390"/>
      <c r="B551" s="398" t="s">
        <v>455</v>
      </c>
      <c r="C551" s="392"/>
      <c r="D551" s="393"/>
      <c r="E551" s="394"/>
      <c r="F551" s="395"/>
    </row>
    <row r="552" spans="1:6" s="396" customFormat="1" ht="13" customHeight="1">
      <c r="A552" s="390" t="s">
        <v>44</v>
      </c>
      <c r="B552" s="391" t="s">
        <v>516</v>
      </c>
      <c r="C552" s="392"/>
      <c r="D552" s="402"/>
      <c r="E552" s="392"/>
      <c r="F552" s="392"/>
    </row>
    <row r="553" spans="1:6" s="396" customFormat="1" ht="13" customHeight="1">
      <c r="A553" s="390" t="s">
        <v>44</v>
      </c>
      <c r="B553" s="398" t="s">
        <v>517</v>
      </c>
      <c r="C553" s="392"/>
      <c r="D553" s="402"/>
      <c r="E553" s="392"/>
      <c r="F553" s="392"/>
    </row>
    <row r="554" spans="1:6" s="396" customFormat="1" ht="13" customHeight="1">
      <c r="A554" s="390" t="s">
        <v>44</v>
      </c>
      <c r="B554" s="398" t="s">
        <v>518</v>
      </c>
      <c r="C554" s="392"/>
      <c r="D554" s="402"/>
      <c r="E554" s="392"/>
      <c r="F554" s="392"/>
    </row>
    <row r="555" spans="1:6" s="396" customFormat="1" ht="13" customHeight="1">
      <c r="A555" s="390" t="s">
        <v>44</v>
      </c>
      <c r="B555" s="398" t="s">
        <v>519</v>
      </c>
      <c r="C555" s="392"/>
      <c r="D555" s="402"/>
      <c r="E555" s="392"/>
      <c r="F555" s="392"/>
    </row>
    <row r="556" spans="1:6" s="396" customFormat="1" ht="13" customHeight="1">
      <c r="A556" s="390" t="s">
        <v>44</v>
      </c>
      <c r="B556" s="398" t="s">
        <v>289</v>
      </c>
      <c r="C556" s="392"/>
      <c r="D556" s="402"/>
      <c r="E556" s="392"/>
      <c r="F556" s="392"/>
    </row>
    <row r="557" spans="1:6" s="396" customFormat="1" ht="13" customHeight="1">
      <c r="A557" s="390"/>
      <c r="B557" s="398" t="s">
        <v>520</v>
      </c>
      <c r="C557" s="392"/>
      <c r="D557" s="402"/>
      <c r="E557" s="392"/>
      <c r="F557" s="392"/>
    </row>
    <row r="558" spans="1:6" s="396" customFormat="1" ht="13" customHeight="1">
      <c r="A558" s="390" t="s">
        <v>44</v>
      </c>
      <c r="B558" s="415" t="s">
        <v>521</v>
      </c>
      <c r="C558" s="392"/>
      <c r="D558" s="402"/>
      <c r="E558" s="392"/>
      <c r="F558" s="392"/>
    </row>
    <row r="559" spans="1:6" s="396" customFormat="1" ht="13" customHeight="1">
      <c r="A559" s="390"/>
      <c r="B559" s="398" t="s">
        <v>522</v>
      </c>
      <c r="C559" s="392"/>
      <c r="D559" s="402"/>
      <c r="E559" s="392"/>
      <c r="F559" s="392"/>
    </row>
    <row r="560" spans="1:6" s="396" customFormat="1" ht="13" customHeight="1">
      <c r="A560" s="390"/>
      <c r="B560" s="398" t="s">
        <v>533</v>
      </c>
      <c r="C560" s="392"/>
      <c r="D560" s="402"/>
      <c r="E560" s="392"/>
      <c r="F560" s="392"/>
    </row>
    <row r="561" spans="1:6" s="396" customFormat="1" ht="13" customHeight="1">
      <c r="A561" s="390"/>
      <c r="B561" s="398" t="s">
        <v>523</v>
      </c>
      <c r="C561" s="392"/>
      <c r="D561" s="402"/>
      <c r="E561" s="392"/>
      <c r="F561" s="392"/>
    </row>
    <row r="562" spans="1:6" s="396" customFormat="1" ht="13" customHeight="1">
      <c r="A562" s="390" t="s">
        <v>44</v>
      </c>
      <c r="B562" s="398" t="s">
        <v>292</v>
      </c>
      <c r="C562" s="392"/>
      <c r="D562" s="402"/>
      <c r="E562" s="392"/>
      <c r="F562" s="392"/>
    </row>
    <row r="563" spans="1:6" s="396" customFormat="1" ht="13" customHeight="1">
      <c r="A563" s="390"/>
      <c r="B563" s="398" t="s">
        <v>293</v>
      </c>
      <c r="C563" s="392"/>
      <c r="D563" s="402"/>
      <c r="E563" s="392"/>
      <c r="F563" s="392"/>
    </row>
    <row r="564" spans="1:6" s="396" customFormat="1" ht="13" customHeight="1">
      <c r="A564" s="390" t="s">
        <v>44</v>
      </c>
      <c r="B564" s="398" t="s">
        <v>290</v>
      </c>
      <c r="C564" s="392"/>
      <c r="D564" s="402"/>
      <c r="E564" s="392"/>
      <c r="F564" s="392"/>
    </row>
    <row r="565" spans="1:6" s="396" customFormat="1" ht="13" customHeight="1">
      <c r="A565" s="390"/>
      <c r="B565" s="398" t="s">
        <v>291</v>
      </c>
      <c r="C565" s="392"/>
      <c r="D565" s="402"/>
      <c r="E565" s="392"/>
      <c r="F565" s="392"/>
    </row>
    <row r="566" spans="1:6" s="396" customFormat="1" ht="13" customHeight="1">
      <c r="A566" s="390" t="s">
        <v>44</v>
      </c>
      <c r="B566" s="398" t="s">
        <v>524</v>
      </c>
      <c r="C566" s="392"/>
      <c r="D566" s="402"/>
      <c r="E566" s="392"/>
      <c r="F566" s="392"/>
    </row>
    <row r="567" spans="1:6" s="396" customFormat="1" ht="13" customHeight="1">
      <c r="A567" s="390" t="s">
        <v>44</v>
      </c>
      <c r="B567" s="398" t="s">
        <v>525</v>
      </c>
      <c r="C567" s="392"/>
      <c r="D567" s="402"/>
      <c r="E567" s="395"/>
      <c r="F567" s="395"/>
    </row>
    <row r="568" spans="1:6" s="396" customFormat="1" ht="13" customHeight="1">
      <c r="A568" s="400" t="s">
        <v>19</v>
      </c>
      <c r="B568" s="404" t="s">
        <v>43</v>
      </c>
      <c r="C568" s="392"/>
      <c r="D568" s="402"/>
      <c r="E568" s="395"/>
      <c r="F568" s="395"/>
    </row>
    <row r="569" spans="1:6" s="399" customFormat="1" ht="13" customHeight="1">
      <c r="B569" s="406"/>
      <c r="C569" s="407"/>
      <c r="D569" s="408"/>
      <c r="E569" s="407"/>
      <c r="F569" s="407"/>
    </row>
    <row r="570" spans="1:6" s="399" customFormat="1" ht="13" customHeight="1">
      <c r="A570" s="409" t="s">
        <v>564</v>
      </c>
      <c r="B570" s="410" t="s">
        <v>526</v>
      </c>
    </row>
    <row r="571" spans="1:6" s="399" customFormat="1">
      <c r="A571" s="412" t="s">
        <v>19</v>
      </c>
      <c r="B571" s="410" t="s">
        <v>527</v>
      </c>
      <c r="C571" s="407" t="s">
        <v>9</v>
      </c>
      <c r="D571" s="408">
        <f>1251.4-36*4</f>
        <v>1107.4000000000001</v>
      </c>
      <c r="E571" s="411">
        <v>0</v>
      </c>
      <c r="F571" s="411">
        <f>D571*E571</f>
        <v>0</v>
      </c>
    </row>
    <row r="572" spans="1:6" s="399" customFormat="1" ht="13" customHeight="1">
      <c r="A572" s="412" t="s">
        <v>44</v>
      </c>
      <c r="B572" s="410" t="s">
        <v>528</v>
      </c>
      <c r="C572" s="407"/>
      <c r="D572" s="408"/>
      <c r="E572" s="411"/>
      <c r="F572" s="411"/>
    </row>
    <row r="573" spans="1:6" s="399" customFormat="1" ht="13" customHeight="1">
      <c r="A573" s="412" t="s">
        <v>44</v>
      </c>
      <c r="B573" s="410" t="s">
        <v>529</v>
      </c>
      <c r="C573" s="407"/>
      <c r="D573" s="408"/>
      <c r="E573" s="411"/>
      <c r="F573" s="411"/>
    </row>
    <row r="574" spans="1:6" s="399" customFormat="1" ht="13" customHeight="1">
      <c r="A574" s="412" t="s">
        <v>19</v>
      </c>
      <c r="B574" s="410" t="s">
        <v>530</v>
      </c>
      <c r="C574" s="407" t="s">
        <v>10</v>
      </c>
      <c r="D574" s="408">
        <f>16.17*5*2+2.2*7*2+4.55*7*2</f>
        <v>256.20000000000005</v>
      </c>
      <c r="E574" s="411">
        <v>0</v>
      </c>
      <c r="F574" s="411">
        <f>D574*E574</f>
        <v>0</v>
      </c>
    </row>
    <row r="575" spans="1:6" s="399" customFormat="1" ht="13" customHeight="1">
      <c r="A575" s="412" t="s">
        <v>44</v>
      </c>
      <c r="B575" s="410" t="s">
        <v>531</v>
      </c>
      <c r="C575" s="407"/>
      <c r="D575" s="408"/>
      <c r="E575" s="411"/>
      <c r="F575" s="411"/>
    </row>
    <row r="576" spans="1:6" s="399" customFormat="1" ht="13" customHeight="1">
      <c r="A576" s="412" t="s">
        <v>44</v>
      </c>
      <c r="B576" s="410" t="s">
        <v>529</v>
      </c>
      <c r="C576" s="407"/>
      <c r="D576" s="408"/>
      <c r="E576" s="411"/>
      <c r="F576" s="411"/>
    </row>
    <row r="577" spans="1:6" s="399" customFormat="1" ht="13" customHeight="1">
      <c r="A577" s="412" t="s">
        <v>19</v>
      </c>
      <c r="B577" s="406" t="s">
        <v>63</v>
      </c>
      <c r="C577" s="407"/>
      <c r="D577" s="408"/>
      <c r="E577" s="411"/>
      <c r="F577" s="411"/>
    </row>
    <row r="578" spans="1:6" s="399" customFormat="1" ht="13" customHeight="1">
      <c r="B578" s="406"/>
      <c r="C578" s="407"/>
      <c r="D578" s="408"/>
      <c r="E578" s="407"/>
      <c r="F578" s="407"/>
    </row>
    <row r="579" spans="1:6" s="399" customFormat="1" ht="13" customHeight="1">
      <c r="A579" s="409" t="s">
        <v>58</v>
      </c>
      <c r="B579" s="410" t="s">
        <v>509</v>
      </c>
      <c r="C579" s="407" t="s">
        <v>10</v>
      </c>
      <c r="D579" s="408">
        <f>((4.6+5.45+4.85+4.85+6.1)*6+(6.3+5+12.2+12.1+7.8+12.1)*6)*2</f>
        <v>976.2</v>
      </c>
      <c r="E579" s="411">
        <v>0</v>
      </c>
      <c r="F579" s="411">
        <f>D579*E579</f>
        <v>0</v>
      </c>
    </row>
    <row r="580" spans="1:6" s="399" customFormat="1" ht="13" customHeight="1">
      <c r="A580" s="409"/>
      <c r="B580" s="410" t="s">
        <v>510</v>
      </c>
      <c r="C580" s="407"/>
      <c r="D580" s="408"/>
      <c r="E580" s="411"/>
      <c r="F580" s="411"/>
    </row>
    <row r="581" spans="1:6" s="399" customFormat="1" ht="13" customHeight="1">
      <c r="A581" s="412" t="s">
        <v>44</v>
      </c>
      <c r="B581" s="410" t="s">
        <v>511</v>
      </c>
      <c r="C581" s="407"/>
      <c r="D581" s="408"/>
      <c r="E581" s="411"/>
      <c r="F581" s="411"/>
    </row>
    <row r="582" spans="1:6" s="399" customFormat="1" ht="13" customHeight="1">
      <c r="A582" s="412" t="s">
        <v>44</v>
      </c>
      <c r="B582" s="410" t="s">
        <v>512</v>
      </c>
      <c r="C582" s="407"/>
      <c r="D582" s="408"/>
      <c r="E582" s="411"/>
      <c r="F582" s="411"/>
    </row>
    <row r="583" spans="1:6" s="399" customFormat="1" ht="13" customHeight="1">
      <c r="A583" s="412" t="s">
        <v>44</v>
      </c>
      <c r="B583" s="410" t="s">
        <v>513</v>
      </c>
      <c r="C583" s="407"/>
      <c r="D583" s="408"/>
      <c r="E583" s="411"/>
      <c r="F583" s="411"/>
    </row>
    <row r="584" spans="1:6" s="399" customFormat="1" ht="13" customHeight="1">
      <c r="A584" s="412"/>
      <c r="B584" s="410" t="s">
        <v>514</v>
      </c>
      <c r="C584" s="407"/>
      <c r="D584" s="408"/>
      <c r="E584" s="411"/>
      <c r="F584" s="411"/>
    </row>
    <row r="585" spans="1:6" s="399" customFormat="1" ht="13" customHeight="1">
      <c r="A585" s="412" t="s">
        <v>19</v>
      </c>
      <c r="B585" s="406" t="s">
        <v>63</v>
      </c>
      <c r="C585" s="407"/>
      <c r="D585" s="408"/>
      <c r="E585" s="411"/>
      <c r="F585" s="411"/>
    </row>
    <row r="586" spans="1:6" ht="13" customHeight="1">
      <c r="A586" s="223"/>
      <c r="B586" s="249"/>
      <c r="C586" s="249"/>
      <c r="D586" s="384"/>
      <c r="E586" s="249"/>
      <c r="F586" s="249"/>
    </row>
    <row r="587" spans="1:6" ht="13" customHeight="1" thickBot="1">
      <c r="A587" s="239"/>
      <c r="B587" s="240" t="s">
        <v>297</v>
      </c>
      <c r="C587" s="241"/>
      <c r="D587" s="379"/>
      <c r="E587" s="242"/>
      <c r="F587" s="242">
        <f>SUM(F386:F586)</f>
        <v>0</v>
      </c>
    </row>
    <row r="588" spans="1:6" ht="13" customHeight="1" thickTop="1">
      <c r="A588" s="263"/>
      <c r="B588" s="264"/>
      <c r="C588" s="265"/>
      <c r="D588" s="385"/>
      <c r="E588" s="266"/>
      <c r="F588" s="266"/>
    </row>
    <row r="589" spans="1:6" ht="13" customHeight="1">
      <c r="A589" s="263"/>
      <c r="B589" s="264"/>
      <c r="C589" s="265"/>
      <c r="D589" s="385"/>
      <c r="E589" s="266"/>
      <c r="F589" s="266"/>
    </row>
    <row r="590" spans="1:6" ht="13" customHeight="1">
      <c r="A590" s="263"/>
      <c r="B590" s="264"/>
      <c r="C590" s="265"/>
      <c r="D590" s="385"/>
      <c r="E590" s="266"/>
      <c r="F590" s="266"/>
    </row>
    <row r="591" spans="1:6" ht="13" customHeight="1">
      <c r="A591" s="209" t="s">
        <v>57</v>
      </c>
      <c r="B591" s="161" t="s">
        <v>468</v>
      </c>
      <c r="E591" s="162"/>
      <c r="F591" s="162"/>
    </row>
    <row r="592" spans="1:6" ht="13" customHeight="1" thickBot="1">
      <c r="A592" s="210" t="s">
        <v>16</v>
      </c>
      <c r="B592" s="211" t="s">
        <v>4</v>
      </c>
      <c r="C592" s="212" t="s">
        <v>5</v>
      </c>
      <c r="D592" s="372" t="s">
        <v>6</v>
      </c>
      <c r="E592" s="213" t="s">
        <v>7</v>
      </c>
      <c r="F592" s="213" t="s">
        <v>8</v>
      </c>
    </row>
    <row r="593" spans="1:6" ht="13" customHeight="1" thickTop="1">
      <c r="A593" s="169"/>
      <c r="B593" s="170"/>
      <c r="C593" s="171"/>
      <c r="D593" s="386"/>
      <c r="E593" s="173"/>
      <c r="F593" s="173"/>
    </row>
    <row r="594" spans="1:6" ht="13" customHeight="1">
      <c r="A594" s="346" t="s">
        <v>0</v>
      </c>
      <c r="B594" s="288" t="s">
        <v>395</v>
      </c>
    </row>
    <row r="595" spans="1:6" ht="13" customHeight="1">
      <c r="A595" s="118" t="s">
        <v>44</v>
      </c>
      <c r="B595" s="288" t="s">
        <v>765</v>
      </c>
      <c r="C595" s="282" t="s">
        <v>17</v>
      </c>
      <c r="D595" s="287">
        <v>3</v>
      </c>
      <c r="E595" s="284">
        <v>0</v>
      </c>
      <c r="F595" s="284">
        <f>D595*E595</f>
        <v>0</v>
      </c>
    </row>
    <row r="596" spans="1:6" ht="13" customHeight="1">
      <c r="A596" s="118" t="s">
        <v>44</v>
      </c>
      <c r="B596" s="288" t="s">
        <v>766</v>
      </c>
      <c r="C596" s="282" t="s">
        <v>17</v>
      </c>
      <c r="D596" s="287">
        <v>2</v>
      </c>
      <c r="E596" s="284">
        <v>0</v>
      </c>
      <c r="F596" s="284">
        <f>D596*E596</f>
        <v>0</v>
      </c>
    </row>
    <row r="597" spans="1:6" ht="13" customHeight="1">
      <c r="A597" s="118" t="s">
        <v>19</v>
      </c>
      <c r="B597" s="136" t="s">
        <v>470</v>
      </c>
      <c r="C597" s="131"/>
      <c r="D597" s="132"/>
      <c r="E597" s="133"/>
      <c r="F597" s="133"/>
    </row>
    <row r="598" spans="1:6" ht="13" customHeight="1">
      <c r="A598" s="118" t="s">
        <v>44</v>
      </c>
      <c r="B598" s="136" t="s">
        <v>396</v>
      </c>
      <c r="C598" s="131"/>
      <c r="D598" s="132"/>
      <c r="E598" s="133"/>
      <c r="F598" s="133"/>
    </row>
    <row r="599" spans="1:6">
      <c r="A599" s="118" t="s">
        <v>44</v>
      </c>
      <c r="B599" s="136" t="s">
        <v>397</v>
      </c>
      <c r="C599" s="131"/>
      <c r="D599" s="132"/>
      <c r="E599" s="133"/>
      <c r="F599" s="133"/>
    </row>
    <row r="600" spans="1:6" ht="13" customHeight="1">
      <c r="A600" s="118" t="s">
        <v>19</v>
      </c>
      <c r="B600" s="136" t="s">
        <v>63</v>
      </c>
      <c r="C600" s="131"/>
      <c r="D600" s="132"/>
      <c r="E600" s="133"/>
      <c r="F600" s="133"/>
    </row>
    <row r="601" spans="1:6" ht="13" customHeight="1" thickBot="1">
      <c r="A601" s="157"/>
      <c r="C601" s="157"/>
      <c r="D601" s="387"/>
      <c r="E601" s="157"/>
      <c r="F601" s="157"/>
    </row>
    <row r="602" spans="1:6" ht="13" customHeight="1" thickBot="1">
      <c r="A602" s="267"/>
      <c r="B602" s="268" t="s">
        <v>469</v>
      </c>
      <c r="C602" s="269"/>
      <c r="D602" s="388"/>
      <c r="E602" s="270"/>
      <c r="F602" s="270">
        <f>SUM(F593:F601)</f>
        <v>0</v>
      </c>
    </row>
    <row r="603" spans="1:6" ht="13" customHeight="1" thickTop="1">
      <c r="A603" s="263"/>
      <c r="B603" s="264"/>
      <c r="C603" s="265"/>
      <c r="D603" s="385"/>
      <c r="E603" s="266"/>
      <c r="F603" s="266"/>
    </row>
    <row r="604" spans="1:6" ht="13" customHeight="1">
      <c r="A604" s="263"/>
      <c r="B604" s="264"/>
      <c r="C604" s="265"/>
      <c r="D604" s="385"/>
      <c r="E604" s="266"/>
      <c r="F604" s="266"/>
    </row>
    <row r="606" spans="1:6" ht="13" customHeight="1">
      <c r="A606" s="209" t="s">
        <v>58</v>
      </c>
      <c r="B606" s="161" t="s">
        <v>298</v>
      </c>
      <c r="E606" s="162"/>
      <c r="F606" s="162"/>
    </row>
    <row r="607" spans="1:6" ht="13" customHeight="1" thickBot="1">
      <c r="A607" s="210" t="s">
        <v>16</v>
      </c>
      <c r="B607" s="211" t="s">
        <v>4</v>
      </c>
      <c r="C607" s="212" t="s">
        <v>5</v>
      </c>
      <c r="D607" s="372" t="s">
        <v>6</v>
      </c>
      <c r="E607" s="213" t="s">
        <v>7</v>
      </c>
      <c r="F607" s="213" t="s">
        <v>8</v>
      </c>
    </row>
    <row r="608" spans="1:6" ht="13" customHeight="1" thickTop="1">
      <c r="A608" s="169"/>
      <c r="B608" s="170"/>
      <c r="C608" s="171"/>
      <c r="D608" s="386"/>
      <c r="E608" s="173"/>
      <c r="F608" s="173"/>
    </row>
    <row r="609" spans="1:6" ht="13" customHeight="1">
      <c r="A609" s="175" t="s">
        <v>0</v>
      </c>
      <c r="B609" s="176" t="s">
        <v>299</v>
      </c>
      <c r="C609" s="177" t="s">
        <v>17</v>
      </c>
      <c r="D609" s="198">
        <v>1</v>
      </c>
      <c r="E609" s="179">
        <v>0</v>
      </c>
      <c r="F609" s="179">
        <f>D609*E609</f>
        <v>0</v>
      </c>
    </row>
    <row r="610" spans="1:6" ht="13" customHeight="1">
      <c r="A610" s="199" t="s">
        <v>19</v>
      </c>
      <c r="B610" s="176" t="s">
        <v>63</v>
      </c>
      <c r="C610" s="177"/>
      <c r="D610" s="198"/>
      <c r="E610" s="179"/>
      <c r="F610" s="179"/>
    </row>
    <row r="611" spans="1:6" ht="13" customHeight="1">
      <c r="A611" s="175"/>
      <c r="B611" s="176"/>
      <c r="C611" s="177"/>
      <c r="D611" s="198"/>
      <c r="E611" s="179"/>
      <c r="F611" s="179"/>
    </row>
    <row r="612" spans="1:6" ht="13" customHeight="1">
      <c r="A612" s="175" t="s">
        <v>1</v>
      </c>
      <c r="B612" s="222" t="s">
        <v>300</v>
      </c>
      <c r="C612" s="177" t="s">
        <v>17</v>
      </c>
      <c r="D612" s="198">
        <v>1</v>
      </c>
      <c r="E612" s="179">
        <v>0</v>
      </c>
      <c r="F612" s="179">
        <f>D612*E612</f>
        <v>0</v>
      </c>
    </row>
    <row r="613" spans="1:6" ht="13" customHeight="1">
      <c r="A613" s="199" t="s">
        <v>19</v>
      </c>
      <c r="B613" s="176" t="s">
        <v>63</v>
      </c>
      <c r="C613" s="177"/>
      <c r="D613" s="198"/>
      <c r="E613" s="179"/>
      <c r="F613" s="179"/>
    </row>
    <row r="614" spans="1:6" ht="12">
      <c r="A614" s="199"/>
      <c r="B614" s="176"/>
      <c r="C614" s="177"/>
      <c r="D614" s="198"/>
      <c r="E614" s="179"/>
      <c r="F614" s="179"/>
    </row>
    <row r="615" spans="1:6" ht="13" customHeight="1">
      <c r="A615" s="196" t="s">
        <v>2</v>
      </c>
      <c r="B615" s="201" t="s">
        <v>301</v>
      </c>
      <c r="C615" s="177" t="s">
        <v>11</v>
      </c>
      <c r="D615" s="198">
        <v>1</v>
      </c>
      <c r="E615" s="179">
        <v>0</v>
      </c>
      <c r="F615" s="179">
        <f>D615*E615</f>
        <v>0</v>
      </c>
    </row>
    <row r="616" spans="1:6" ht="13" customHeight="1">
      <c r="A616" s="196"/>
      <c r="B616" s="201" t="s">
        <v>302</v>
      </c>
      <c r="C616" s="177"/>
      <c r="D616" s="198"/>
      <c r="E616" s="179"/>
      <c r="F616" s="179"/>
    </row>
    <row r="617" spans="1:6" ht="13" customHeight="1">
      <c r="A617" s="199" t="s">
        <v>19</v>
      </c>
      <c r="B617" s="176" t="s">
        <v>63</v>
      </c>
      <c r="C617" s="177"/>
      <c r="D617" s="198"/>
      <c r="E617" s="179"/>
      <c r="F617" s="179"/>
    </row>
    <row r="618" spans="1:6" ht="13" customHeight="1">
      <c r="A618" s="199"/>
      <c r="B618" s="176"/>
      <c r="C618" s="177"/>
      <c r="D618" s="198"/>
      <c r="E618" s="179"/>
      <c r="F618" s="179"/>
    </row>
    <row r="619" spans="1:6" ht="13" customHeight="1">
      <c r="A619" s="321" t="s">
        <v>3</v>
      </c>
      <c r="B619" s="274" t="s">
        <v>320</v>
      </c>
      <c r="C619" s="275" t="s">
        <v>17</v>
      </c>
      <c r="D619" s="375">
        <v>69</v>
      </c>
      <c r="E619" s="276">
        <v>0</v>
      </c>
      <c r="F619" s="276">
        <f>D619*E619</f>
        <v>0</v>
      </c>
    </row>
    <row r="620" spans="1:6" ht="13" customHeight="1">
      <c r="A620" s="295" t="s">
        <v>44</v>
      </c>
      <c r="B620" s="274" t="s">
        <v>444</v>
      </c>
      <c r="C620" s="275"/>
      <c r="D620" s="375"/>
      <c r="E620" s="276"/>
      <c r="F620" s="276"/>
    </row>
    <row r="621" spans="1:6" ht="13" customHeight="1">
      <c r="A621" s="295" t="s">
        <v>19</v>
      </c>
      <c r="B621" s="274" t="s">
        <v>43</v>
      </c>
      <c r="C621" s="275"/>
      <c r="D621" s="375"/>
      <c r="E621" s="276"/>
      <c r="F621" s="276"/>
    </row>
    <row r="622" spans="1:6" ht="13" customHeight="1" thickBot="1">
      <c r="A622" s="157"/>
      <c r="C622" s="157"/>
      <c r="D622" s="387"/>
      <c r="E622" s="157"/>
      <c r="F622" s="157"/>
    </row>
    <row r="623" spans="1:6" ht="13" customHeight="1" thickBot="1">
      <c r="A623" s="267"/>
      <c r="B623" s="268" t="s">
        <v>303</v>
      </c>
      <c r="C623" s="269"/>
      <c r="D623" s="388"/>
      <c r="E623" s="270"/>
      <c r="F623" s="270">
        <f>SUM(F608:F622)</f>
        <v>0</v>
      </c>
    </row>
    <row r="624" spans="1:6" ht="13" customHeight="1" thickTop="1"/>
    <row r="626" spans="1:6" ht="13" customHeight="1" thickBot="1"/>
    <row r="627" spans="1:6" ht="20" thickBot="1">
      <c r="A627" s="271"/>
      <c r="B627" s="271" t="s">
        <v>760</v>
      </c>
      <c r="C627" s="271"/>
      <c r="D627" s="389"/>
      <c r="E627" s="271"/>
      <c r="F627" s="272">
        <f>F85+F215+F267+F340+F380+F587+F602+F623+F290</f>
        <v>0</v>
      </c>
    </row>
    <row r="628" spans="1:6" ht="13" customHeight="1" thickTop="1"/>
  </sheetData>
  <pageMargins left="0.7" right="0.7" top="0.75" bottom="0.75" header="0.3" footer="0.3"/>
  <pageSetup paperSize="9" firstPageNumber="0" orientation="portrait" horizontalDpi="300" verticalDpi="300" r:id="rId1"/>
  <headerFooter alignWithMargins="0">
    <oddFooter>&amp;C&amp;"Calibri,Regular"&amp;P/&amp;N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H105"/>
  <sheetViews>
    <sheetView zoomScale="206" zoomScaleNormal="206" zoomScalePageLayoutView="90" workbookViewId="0">
      <selection activeCell="G17" sqref="G17"/>
    </sheetView>
  </sheetViews>
  <sheetFormatPr baseColWidth="10" defaultColWidth="11" defaultRowHeight="13" customHeight="1"/>
  <cols>
    <col min="1" max="1" width="7.83203125" style="35" bestFit="1" customWidth="1"/>
    <col min="2" max="2" width="37.6640625" style="37" customWidth="1"/>
    <col min="3" max="3" width="3.33203125" style="33" bestFit="1" customWidth="1"/>
    <col min="4" max="4" width="7.6640625" style="34" customWidth="1"/>
    <col min="5" max="5" width="10.5" style="33" customWidth="1"/>
    <col min="6" max="6" width="12.33203125" style="33" bestFit="1" customWidth="1"/>
    <col min="7" max="16384" width="11" style="35"/>
  </cols>
  <sheetData>
    <row r="2" spans="1:6" s="160" customFormat="1" ht="20">
      <c r="A2" s="205"/>
      <c r="B2" s="206" t="s">
        <v>619</v>
      </c>
      <c r="C2" s="207"/>
      <c r="D2" s="208"/>
      <c r="E2" s="207"/>
      <c r="F2" s="207"/>
    </row>
    <row r="3" spans="1:6" s="134" customFormat="1" ht="13" customHeight="1">
      <c r="A3" s="109"/>
      <c r="B3" s="110"/>
      <c r="C3" s="111"/>
      <c r="D3" s="112"/>
      <c r="E3" s="113"/>
      <c r="F3" s="113"/>
    </row>
    <row r="4" spans="1:6" s="134" customFormat="1" ht="13" customHeight="1">
      <c r="A4" s="109"/>
      <c r="B4" s="110"/>
      <c r="C4" s="111"/>
      <c r="D4" s="112"/>
      <c r="E4" s="113"/>
      <c r="F4" s="113"/>
    </row>
    <row r="5" spans="1:6" s="134" customFormat="1" ht="13" customHeight="1">
      <c r="A5" s="300" t="s">
        <v>315</v>
      </c>
      <c r="B5" s="170" t="s">
        <v>254</v>
      </c>
      <c r="C5" s="131"/>
      <c r="D5" s="132"/>
      <c r="E5" s="133"/>
      <c r="F5" s="133"/>
    </row>
    <row r="6" spans="1:6" s="134" customFormat="1" ht="13" customHeight="1" thickBot="1">
      <c r="A6" s="307" t="s">
        <v>16</v>
      </c>
      <c r="B6" s="296" t="s">
        <v>4</v>
      </c>
      <c r="C6" s="297" t="s">
        <v>5</v>
      </c>
      <c r="D6" s="298" t="s">
        <v>6</v>
      </c>
      <c r="E6" s="299" t="s">
        <v>7</v>
      </c>
      <c r="F6" s="299" t="s">
        <v>8</v>
      </c>
    </row>
    <row r="7" spans="1:6" s="134" customFormat="1" ht="13" customHeight="1" thickTop="1">
      <c r="B7" s="136"/>
      <c r="C7" s="131"/>
      <c r="D7" s="132"/>
      <c r="E7" s="131"/>
      <c r="F7" s="131"/>
    </row>
    <row r="8" spans="1:6" s="134" customFormat="1" ht="13" customHeight="1">
      <c r="A8" s="68" t="s">
        <v>0</v>
      </c>
      <c r="B8" s="138" t="s">
        <v>71</v>
      </c>
      <c r="C8" s="45" t="s">
        <v>9</v>
      </c>
      <c r="D8" s="132">
        <f>107.5*2</f>
        <v>215</v>
      </c>
      <c r="E8" s="133">
        <v>0</v>
      </c>
      <c r="F8" s="133">
        <f>D8*E8</f>
        <v>0</v>
      </c>
    </row>
    <row r="9" spans="1:6" s="134" customFormat="1" ht="13" customHeight="1">
      <c r="A9" s="114" t="s">
        <v>19</v>
      </c>
      <c r="B9" s="138" t="s">
        <v>72</v>
      </c>
      <c r="C9" s="115"/>
      <c r="D9" s="49"/>
      <c r="E9" s="50"/>
      <c r="F9" s="50"/>
    </row>
    <row r="10" spans="1:6" s="134" customFormat="1" ht="13" customHeight="1">
      <c r="A10" s="114" t="s">
        <v>44</v>
      </c>
      <c r="B10" s="138" t="s">
        <v>365</v>
      </c>
      <c r="C10" s="115"/>
      <c r="D10" s="49"/>
      <c r="E10" s="50"/>
      <c r="F10" s="50"/>
    </row>
    <row r="11" spans="1:6" s="134" customFormat="1" ht="13" customHeight="1">
      <c r="A11" s="114"/>
      <c r="B11" s="138" t="s">
        <v>366</v>
      </c>
      <c r="C11" s="115"/>
      <c r="D11" s="49"/>
      <c r="E11" s="50"/>
      <c r="F11" s="50"/>
    </row>
    <row r="12" spans="1:6" s="139" customFormat="1" ht="13" customHeight="1">
      <c r="A12" s="137" t="s">
        <v>19</v>
      </c>
      <c r="B12" s="138" t="s">
        <v>43</v>
      </c>
      <c r="C12" s="131"/>
      <c r="D12" s="132"/>
      <c r="E12" s="133"/>
      <c r="F12" s="133"/>
    </row>
    <row r="13" spans="1:6" s="139" customFormat="1" ht="13" customHeight="1">
      <c r="A13" s="137"/>
      <c r="B13" s="136"/>
      <c r="C13" s="131"/>
      <c r="D13" s="132"/>
      <c r="E13" s="131"/>
      <c r="F13" s="131"/>
    </row>
    <row r="14" spans="1:6" s="139" customFormat="1" ht="13" customHeight="1">
      <c r="A14" s="68" t="s">
        <v>1</v>
      </c>
      <c r="B14" s="138" t="s">
        <v>75</v>
      </c>
      <c r="C14" s="45" t="s">
        <v>10</v>
      </c>
      <c r="D14" s="132">
        <f>8.2*4+3.8*4+26.73+6.75*2+3.12*2+9.15+26.73</f>
        <v>130.35</v>
      </c>
      <c r="E14" s="133">
        <v>0</v>
      </c>
      <c r="F14" s="133">
        <f>D14*E14</f>
        <v>0</v>
      </c>
    </row>
    <row r="15" spans="1:6" s="139" customFormat="1" ht="13" customHeight="1">
      <c r="A15" s="137" t="s">
        <v>19</v>
      </c>
      <c r="B15" s="138" t="s">
        <v>73</v>
      </c>
      <c r="C15" s="45"/>
      <c r="D15" s="132"/>
      <c r="E15" s="133"/>
      <c r="F15" s="133"/>
    </row>
    <row r="16" spans="1:6" s="134" customFormat="1" ht="13" customHeight="1">
      <c r="A16" s="137" t="s">
        <v>19</v>
      </c>
      <c r="B16" s="138" t="s">
        <v>92</v>
      </c>
      <c r="C16" s="45"/>
      <c r="D16" s="132"/>
      <c r="E16" s="133"/>
      <c r="F16" s="133"/>
    </row>
    <row r="17" spans="1:6" s="134" customFormat="1" ht="13" customHeight="1">
      <c r="A17" s="137" t="s">
        <v>19</v>
      </c>
      <c r="B17" s="138" t="s">
        <v>43</v>
      </c>
      <c r="C17" s="131"/>
      <c r="D17" s="132"/>
      <c r="E17" s="133"/>
      <c r="F17" s="133"/>
    </row>
    <row r="18" spans="1:6" s="139" customFormat="1" ht="13" customHeight="1">
      <c r="A18" s="116"/>
      <c r="B18" s="138"/>
      <c r="C18" s="53"/>
      <c r="D18" s="54"/>
      <c r="E18" s="55"/>
      <c r="F18" s="55"/>
    </row>
    <row r="19" spans="1:6" s="134" customFormat="1" ht="13" customHeight="1">
      <c r="A19" s="117" t="s">
        <v>2</v>
      </c>
      <c r="B19" s="57" t="s">
        <v>368</v>
      </c>
      <c r="C19" s="131" t="s">
        <v>39</v>
      </c>
      <c r="D19" s="40">
        <f>D8*0.07</f>
        <v>15.05</v>
      </c>
      <c r="E19" s="41">
        <v>0</v>
      </c>
      <c r="F19" s="133">
        <f>D19*E19</f>
        <v>0</v>
      </c>
    </row>
    <row r="20" spans="1:6" s="134" customFormat="1" ht="13" customHeight="1">
      <c r="A20" s="117"/>
      <c r="B20" s="57" t="s">
        <v>369</v>
      </c>
      <c r="C20" s="131"/>
      <c r="D20" s="40"/>
      <c r="E20" s="41"/>
      <c r="F20" s="133"/>
    </row>
    <row r="21" spans="1:6" s="134" customFormat="1" ht="13" customHeight="1">
      <c r="A21" s="117"/>
      <c r="B21" s="57" t="s">
        <v>367</v>
      </c>
      <c r="C21" s="131"/>
      <c r="D21" s="40"/>
      <c r="E21" s="41"/>
      <c r="F21" s="133"/>
    </row>
    <row r="22" spans="1:6" s="134" customFormat="1" ht="13" customHeight="1">
      <c r="A22" s="137" t="s">
        <v>19</v>
      </c>
      <c r="B22" s="138" t="s">
        <v>43</v>
      </c>
      <c r="C22" s="131"/>
      <c r="D22" s="40"/>
      <c r="E22" s="41"/>
      <c r="F22" s="133"/>
    </row>
    <row r="23" spans="1:6" s="160" customFormat="1" ht="13" customHeight="1">
      <c r="A23" s="236"/>
      <c r="B23" s="237"/>
      <c r="C23" s="238"/>
      <c r="D23" s="376"/>
      <c r="E23" s="238"/>
      <c r="F23" s="238"/>
    </row>
    <row r="24" spans="1:6" s="174" customFormat="1" ht="13" customHeight="1" thickBot="1">
      <c r="A24" s="225"/>
      <c r="B24" s="226" t="s">
        <v>259</v>
      </c>
      <c r="C24" s="227"/>
      <c r="D24" s="377"/>
      <c r="E24" s="228"/>
      <c r="F24" s="228">
        <f>SUM(F7:F23)</f>
        <v>0</v>
      </c>
    </row>
    <row r="25" spans="1:6" s="134" customFormat="1" ht="13" customHeight="1" thickTop="1">
      <c r="A25" s="118"/>
      <c r="B25" s="119"/>
      <c r="C25" s="131"/>
      <c r="D25" s="40"/>
      <c r="E25" s="41"/>
      <c r="F25" s="133"/>
    </row>
    <row r="26" spans="1:6" s="134" customFormat="1" ht="13" customHeight="1">
      <c r="A26" s="118"/>
      <c r="B26" s="119"/>
      <c r="C26" s="131"/>
      <c r="D26" s="40"/>
      <c r="E26" s="41"/>
      <c r="F26" s="133"/>
    </row>
    <row r="27" spans="1:6" s="134" customFormat="1" ht="13" customHeight="1">
      <c r="A27" s="118"/>
      <c r="B27" s="119"/>
      <c r="C27" s="131"/>
      <c r="D27" s="40"/>
      <c r="E27" s="41"/>
      <c r="F27" s="133"/>
    </row>
    <row r="28" spans="1:6" s="160" customFormat="1" ht="13" customHeight="1">
      <c r="A28" s="209" t="s">
        <v>1</v>
      </c>
      <c r="B28" s="161" t="s">
        <v>615</v>
      </c>
      <c r="C28" s="158"/>
      <c r="D28" s="219"/>
      <c r="E28" s="162"/>
      <c r="F28" s="162"/>
    </row>
    <row r="29" spans="1:6" s="174" customFormat="1" ht="13" customHeight="1" thickBot="1">
      <c r="A29" s="210" t="s">
        <v>16</v>
      </c>
      <c r="B29" s="211" t="s">
        <v>4</v>
      </c>
      <c r="C29" s="212" t="s">
        <v>5</v>
      </c>
      <c r="D29" s="372" t="s">
        <v>6</v>
      </c>
      <c r="E29" s="213" t="s">
        <v>7</v>
      </c>
      <c r="F29" s="213" t="s">
        <v>8</v>
      </c>
    </row>
    <row r="30" spans="1:6" s="174" customFormat="1" ht="13" customHeight="1" thickTop="1">
      <c r="A30" s="526"/>
      <c r="B30" s="202"/>
      <c r="C30" s="527"/>
      <c r="D30" s="528"/>
      <c r="E30" s="529"/>
      <c r="F30" s="529"/>
    </row>
    <row r="31" spans="1:6" s="134" customFormat="1" ht="13" customHeight="1">
      <c r="A31" s="117" t="s">
        <v>0</v>
      </c>
      <c r="B31" s="119" t="s">
        <v>76</v>
      </c>
      <c r="C31" s="131" t="s">
        <v>9</v>
      </c>
      <c r="D31" s="120">
        <f>D76</f>
        <v>228</v>
      </c>
      <c r="E31" s="133">
        <v>0</v>
      </c>
      <c r="F31" s="133">
        <f>D31*E31</f>
        <v>0</v>
      </c>
    </row>
    <row r="32" spans="1:6" s="134" customFormat="1" ht="13" customHeight="1">
      <c r="A32" s="137" t="s">
        <v>19</v>
      </c>
      <c r="B32" s="119" t="s">
        <v>730</v>
      </c>
      <c r="C32" s="131"/>
      <c r="D32" s="53"/>
      <c r="E32" s="133"/>
      <c r="F32" s="133"/>
    </row>
    <row r="33" spans="1:6" s="134" customFormat="1" ht="13" customHeight="1">
      <c r="A33" s="137" t="s">
        <v>44</v>
      </c>
      <c r="B33" s="119" t="s">
        <v>370</v>
      </c>
      <c r="C33" s="131"/>
      <c r="D33" s="53"/>
      <c r="E33" s="133"/>
      <c r="F33" s="133"/>
    </row>
    <row r="34" spans="1:6" s="134" customFormat="1" ht="13" customHeight="1">
      <c r="A34" s="137"/>
      <c r="B34" s="119" t="s">
        <v>371</v>
      </c>
      <c r="C34" s="131"/>
      <c r="D34" s="53"/>
      <c r="E34" s="133"/>
      <c r="F34" s="133"/>
    </row>
    <row r="35" spans="1:6" s="134" customFormat="1" ht="13" customHeight="1">
      <c r="A35" s="137" t="s">
        <v>44</v>
      </c>
      <c r="B35" s="119" t="s">
        <v>126</v>
      </c>
      <c r="C35" s="131"/>
      <c r="D35" s="53"/>
      <c r="E35" s="133"/>
      <c r="F35" s="133"/>
    </row>
    <row r="36" spans="1:6" s="134" customFormat="1" ht="13" customHeight="1">
      <c r="A36" s="137" t="s">
        <v>44</v>
      </c>
      <c r="B36" s="119" t="s">
        <v>372</v>
      </c>
      <c r="C36" s="131"/>
      <c r="D36" s="53"/>
      <c r="E36" s="133"/>
      <c r="F36" s="133"/>
    </row>
    <row r="37" spans="1:6" s="134" customFormat="1" ht="13" customHeight="1">
      <c r="A37" s="137"/>
      <c r="B37" s="119" t="s">
        <v>373</v>
      </c>
      <c r="C37" s="131"/>
      <c r="D37" s="53"/>
      <c r="E37" s="133"/>
      <c r="F37" s="133"/>
    </row>
    <row r="38" spans="1:6" s="134" customFormat="1" ht="13" customHeight="1">
      <c r="A38" s="137" t="s">
        <v>44</v>
      </c>
      <c r="B38" s="119" t="s">
        <v>374</v>
      </c>
      <c r="C38" s="131"/>
      <c r="D38" s="53"/>
      <c r="E38" s="133"/>
      <c r="F38" s="133"/>
    </row>
    <row r="39" spans="1:6" s="134" customFormat="1" ht="13" customHeight="1">
      <c r="A39" s="137"/>
      <c r="B39" s="119" t="s">
        <v>375</v>
      </c>
      <c r="C39" s="131"/>
      <c r="D39" s="53"/>
      <c r="E39" s="133"/>
      <c r="F39" s="133"/>
    </row>
    <row r="40" spans="1:6" s="134" customFormat="1" ht="13" customHeight="1">
      <c r="A40" s="137" t="s">
        <v>19</v>
      </c>
      <c r="B40" s="138" t="s">
        <v>123</v>
      </c>
      <c r="C40" s="131"/>
      <c r="D40" s="40"/>
      <c r="E40" s="41"/>
      <c r="F40" s="133"/>
    </row>
    <row r="41" spans="1:6" s="134" customFormat="1" ht="13" customHeight="1">
      <c r="A41" s="137" t="s">
        <v>19</v>
      </c>
      <c r="B41" s="138" t="s">
        <v>43</v>
      </c>
      <c r="C41" s="131"/>
      <c r="D41" s="40"/>
      <c r="E41" s="41"/>
      <c r="F41" s="133"/>
    </row>
    <row r="42" spans="1:6" s="139" customFormat="1" ht="13" customHeight="1">
      <c r="A42" s="116"/>
      <c r="B42" s="138"/>
      <c r="C42" s="53"/>
      <c r="D42" s="54"/>
      <c r="E42" s="55"/>
      <c r="F42" s="55"/>
    </row>
    <row r="43" spans="1:6" s="134" customFormat="1" ht="13" customHeight="1">
      <c r="A43" s="117" t="s">
        <v>1</v>
      </c>
      <c r="B43" s="119" t="s">
        <v>45</v>
      </c>
      <c r="C43" s="131" t="s">
        <v>9</v>
      </c>
      <c r="D43" s="120">
        <f>65.98*1.03*2</f>
        <v>135.9188</v>
      </c>
      <c r="E43" s="41">
        <v>0</v>
      </c>
      <c r="F43" s="133">
        <f>D43*E43</f>
        <v>0</v>
      </c>
    </row>
    <row r="44" spans="1:6" s="134" customFormat="1" ht="13" customHeight="1">
      <c r="A44" s="142" t="s">
        <v>19</v>
      </c>
      <c r="B44" s="138" t="s">
        <v>376</v>
      </c>
      <c r="C44" s="48"/>
      <c r="D44" s="121"/>
      <c r="E44" s="122"/>
      <c r="F44" s="50"/>
    </row>
    <row r="45" spans="1:6" s="134" customFormat="1" ht="13" customHeight="1">
      <c r="A45" s="142"/>
      <c r="B45" s="138" t="s">
        <v>377</v>
      </c>
      <c r="C45" s="48"/>
      <c r="D45" s="121"/>
      <c r="E45" s="122"/>
      <c r="F45" s="50"/>
    </row>
    <row r="46" spans="1:6" s="134" customFormat="1" ht="13" customHeight="1">
      <c r="A46" s="142" t="s">
        <v>44</v>
      </c>
      <c r="B46" s="138" t="s">
        <v>79</v>
      </c>
      <c r="C46" s="48"/>
      <c r="D46" s="121"/>
      <c r="E46" s="122"/>
      <c r="F46" s="50"/>
    </row>
    <row r="47" spans="1:6" s="134" customFormat="1" ht="13" customHeight="1">
      <c r="A47" s="142" t="s">
        <v>44</v>
      </c>
      <c r="B47" s="138" t="s">
        <v>537</v>
      </c>
      <c r="C47" s="48"/>
      <c r="D47" s="121"/>
      <c r="E47" s="122"/>
      <c r="F47" s="50"/>
    </row>
    <row r="48" spans="1:6" s="134" customFormat="1" ht="13" customHeight="1">
      <c r="A48" s="142" t="s">
        <v>44</v>
      </c>
      <c r="B48" s="138" t="s">
        <v>55</v>
      </c>
      <c r="C48" s="48"/>
      <c r="D48" s="121"/>
      <c r="E48" s="122"/>
      <c r="F48" s="50"/>
    </row>
    <row r="49" spans="1:6" s="134" customFormat="1" ht="13" customHeight="1">
      <c r="A49" s="142" t="s">
        <v>44</v>
      </c>
      <c r="B49" s="138" t="s">
        <v>77</v>
      </c>
      <c r="C49" s="48"/>
      <c r="D49" s="121"/>
      <c r="E49" s="122"/>
      <c r="F49" s="50"/>
    </row>
    <row r="50" spans="1:6" s="134" customFormat="1" ht="13" customHeight="1">
      <c r="A50" s="142" t="s">
        <v>44</v>
      </c>
      <c r="B50" s="138" t="s">
        <v>69</v>
      </c>
      <c r="C50" s="48"/>
      <c r="D50" s="121"/>
      <c r="E50" s="122"/>
      <c r="F50" s="50"/>
    </row>
    <row r="51" spans="1:6" s="134" customFormat="1" ht="13" customHeight="1">
      <c r="A51" s="142" t="s">
        <v>44</v>
      </c>
      <c r="B51" s="138" t="s">
        <v>378</v>
      </c>
      <c r="C51" s="48"/>
      <c r="D51" s="121"/>
      <c r="E51" s="122"/>
      <c r="F51" s="50"/>
    </row>
    <row r="52" spans="1:6" s="134" customFormat="1" ht="13" customHeight="1">
      <c r="A52" s="142"/>
      <c r="B52" s="138" t="s">
        <v>379</v>
      </c>
      <c r="C52" s="48"/>
      <c r="D52" s="121"/>
      <c r="E52" s="122"/>
      <c r="F52" s="50"/>
    </row>
    <row r="53" spans="1:6" s="134" customFormat="1" ht="13" customHeight="1">
      <c r="A53" s="142"/>
      <c r="B53" s="138" t="s">
        <v>731</v>
      </c>
      <c r="C53" s="48"/>
      <c r="D53" s="121"/>
      <c r="E53" s="122"/>
      <c r="F53" s="50"/>
    </row>
    <row r="54" spans="1:6" s="134" customFormat="1" ht="13" customHeight="1">
      <c r="A54" s="142" t="s">
        <v>44</v>
      </c>
      <c r="B54" s="138" t="s">
        <v>381</v>
      </c>
      <c r="C54" s="48"/>
      <c r="D54" s="121"/>
      <c r="E54" s="122"/>
      <c r="F54" s="50"/>
    </row>
    <row r="55" spans="1:6" s="134" customFormat="1" ht="13" customHeight="1">
      <c r="A55" s="142"/>
      <c r="B55" s="138" t="s">
        <v>382</v>
      </c>
      <c r="C55" s="48"/>
      <c r="D55" s="121"/>
      <c r="E55" s="122"/>
      <c r="F55" s="50"/>
    </row>
    <row r="56" spans="1:6" s="134" customFormat="1" ht="13" customHeight="1">
      <c r="A56" s="142"/>
      <c r="B56" s="138" t="s">
        <v>380</v>
      </c>
      <c r="C56" s="48"/>
      <c r="D56" s="121"/>
      <c r="E56" s="122"/>
      <c r="F56" s="50"/>
    </row>
    <row r="57" spans="1:6" s="134" customFormat="1" ht="13" customHeight="1">
      <c r="A57" s="142" t="s">
        <v>44</v>
      </c>
      <c r="B57" s="138" t="s">
        <v>383</v>
      </c>
      <c r="C57" s="48"/>
      <c r="D57" s="121"/>
      <c r="E57" s="122"/>
      <c r="F57" s="50"/>
    </row>
    <row r="58" spans="1:6" s="134" customFormat="1" ht="13" customHeight="1">
      <c r="A58" s="142"/>
      <c r="B58" s="138" t="s">
        <v>384</v>
      </c>
      <c r="C58" s="48"/>
      <c r="D58" s="121"/>
      <c r="E58" s="122"/>
      <c r="F58" s="50"/>
    </row>
    <row r="59" spans="1:6" s="134" customFormat="1" ht="13" customHeight="1">
      <c r="A59" s="142" t="s">
        <v>44</v>
      </c>
      <c r="B59" s="138" t="s">
        <v>385</v>
      </c>
      <c r="C59" s="48"/>
      <c r="D59" s="121"/>
      <c r="E59" s="122"/>
      <c r="F59" s="50"/>
    </row>
    <row r="60" spans="1:6" s="134" customFormat="1" ht="13" customHeight="1">
      <c r="A60" s="142"/>
      <c r="B60" s="138" t="s">
        <v>386</v>
      </c>
      <c r="C60" s="48"/>
      <c r="D60" s="121"/>
      <c r="E60" s="122"/>
      <c r="F60" s="50"/>
    </row>
    <row r="61" spans="1:6" s="134" customFormat="1" ht="13" customHeight="1">
      <c r="A61" s="142" t="s">
        <v>19</v>
      </c>
      <c r="B61" s="138" t="s">
        <v>43</v>
      </c>
      <c r="C61" s="131"/>
      <c r="D61" s="40"/>
      <c r="E61" s="41"/>
      <c r="F61" s="133"/>
    </row>
    <row r="62" spans="1:6" s="139" customFormat="1" ht="13" customHeight="1">
      <c r="A62" s="52"/>
      <c r="B62" s="39"/>
      <c r="C62" s="58"/>
      <c r="D62" s="59"/>
      <c r="E62" s="55"/>
      <c r="F62" s="55"/>
    </row>
    <row r="63" spans="1:6" s="139" customFormat="1" ht="13" customHeight="1">
      <c r="A63" s="62" t="s">
        <v>2</v>
      </c>
      <c r="B63" s="39" t="s">
        <v>387</v>
      </c>
      <c r="C63" s="58" t="s">
        <v>9</v>
      </c>
      <c r="D63" s="120">
        <f>65.98*1.03*2</f>
        <v>135.9188</v>
      </c>
      <c r="E63" s="55">
        <v>0</v>
      </c>
      <c r="F63" s="55">
        <f>D63*E63</f>
        <v>0</v>
      </c>
    </row>
    <row r="64" spans="1:6" s="139" customFormat="1" ht="13" customHeight="1">
      <c r="A64" s="62"/>
      <c r="B64" s="39" t="s">
        <v>388</v>
      </c>
      <c r="C64" s="58"/>
      <c r="D64" s="120"/>
      <c r="E64" s="55"/>
      <c r="F64" s="55"/>
    </row>
    <row r="65" spans="1:8" s="139" customFormat="1" ht="13" customHeight="1">
      <c r="A65" s="52" t="s">
        <v>19</v>
      </c>
      <c r="B65" s="39" t="s">
        <v>83</v>
      </c>
      <c r="C65" s="58"/>
      <c r="D65" s="59"/>
      <c r="E65" s="55"/>
      <c r="F65" s="55"/>
    </row>
    <row r="66" spans="1:8" s="139" customFormat="1" ht="13" customHeight="1">
      <c r="A66" s="52" t="s">
        <v>44</v>
      </c>
      <c r="B66" s="61" t="s">
        <v>82</v>
      </c>
      <c r="C66" s="58"/>
      <c r="D66" s="59"/>
      <c r="E66" s="55"/>
      <c r="F66" s="55"/>
    </row>
    <row r="67" spans="1:8" s="139" customFormat="1" ht="13" customHeight="1">
      <c r="A67" s="52" t="s">
        <v>44</v>
      </c>
      <c r="B67" s="61" t="s">
        <v>389</v>
      </c>
      <c r="C67" s="58"/>
      <c r="D67" s="59"/>
      <c r="E67" s="55"/>
      <c r="F67" s="55"/>
    </row>
    <row r="68" spans="1:8" s="139" customFormat="1" ht="13" customHeight="1">
      <c r="A68" s="52"/>
      <c r="B68" s="61" t="s">
        <v>390</v>
      </c>
      <c r="C68" s="58"/>
      <c r="D68" s="59"/>
      <c r="E68" s="55"/>
      <c r="F68" s="55"/>
    </row>
    <row r="69" spans="1:8" s="139" customFormat="1" ht="13" customHeight="1">
      <c r="A69" s="52" t="s">
        <v>19</v>
      </c>
      <c r="B69" s="39" t="s">
        <v>43</v>
      </c>
      <c r="C69" s="58"/>
      <c r="D69" s="59"/>
      <c r="E69" s="55"/>
      <c r="F69" s="55"/>
    </row>
    <row r="70" spans="1:8" s="134" customFormat="1" ht="13" customHeight="1">
      <c r="A70" s="44"/>
      <c r="B70" s="140"/>
      <c r="C70" s="131"/>
      <c r="D70" s="40"/>
      <c r="E70" s="41"/>
      <c r="F70" s="133"/>
      <c r="G70" s="43"/>
    </row>
    <row r="71" spans="1:8" s="134" customFormat="1" ht="13" customHeight="1">
      <c r="A71" s="36" t="s">
        <v>3</v>
      </c>
      <c r="B71" s="39" t="s">
        <v>391</v>
      </c>
      <c r="C71" s="48" t="s">
        <v>9</v>
      </c>
      <c r="D71" s="40">
        <f>D76</f>
        <v>228</v>
      </c>
      <c r="E71" s="50">
        <v>0</v>
      </c>
      <c r="F71" s="50">
        <f>D71*E71</f>
        <v>0</v>
      </c>
    </row>
    <row r="72" spans="1:8" s="134" customFormat="1" ht="13" customHeight="1">
      <c r="A72" s="36"/>
      <c r="B72" s="39" t="s">
        <v>392</v>
      </c>
      <c r="C72" s="48"/>
      <c r="D72" s="40"/>
      <c r="E72" s="50"/>
      <c r="F72" s="50"/>
    </row>
    <row r="73" spans="1:8" s="134" customFormat="1" ht="13" customHeight="1">
      <c r="A73" s="38" t="s">
        <v>44</v>
      </c>
      <c r="B73" s="51" t="s">
        <v>133</v>
      </c>
      <c r="C73" s="131"/>
      <c r="D73" s="132"/>
      <c r="E73" s="133"/>
      <c r="F73" s="133"/>
    </row>
    <row r="74" spans="1:8" s="134" customFormat="1" ht="13" customHeight="1">
      <c r="A74" s="38" t="s">
        <v>19</v>
      </c>
      <c r="B74" s="39" t="s">
        <v>43</v>
      </c>
      <c r="C74" s="131"/>
      <c r="D74" s="40"/>
      <c r="E74" s="41"/>
      <c r="F74" s="133"/>
    </row>
    <row r="75" spans="1:8" s="134" customFormat="1" ht="13" customHeight="1">
      <c r="A75" s="137"/>
      <c r="B75" s="136"/>
      <c r="C75" s="131"/>
      <c r="D75" s="132"/>
      <c r="E75" s="133"/>
      <c r="F75" s="133"/>
      <c r="G75" s="43"/>
    </row>
    <row r="76" spans="1:8" s="134" customFormat="1" ht="13" customHeight="1">
      <c r="A76" s="123" t="s">
        <v>53</v>
      </c>
      <c r="B76" s="136" t="s">
        <v>84</v>
      </c>
      <c r="C76" s="64" t="s">
        <v>9</v>
      </c>
      <c r="D76" s="40">
        <f>114*2</f>
        <v>228</v>
      </c>
      <c r="E76" s="41">
        <v>0</v>
      </c>
      <c r="F76" s="41">
        <f>D76*E76</f>
        <v>0</v>
      </c>
    </row>
    <row r="77" spans="1:8" s="134" customFormat="1" ht="13" customHeight="1">
      <c r="A77" s="124" t="s">
        <v>19</v>
      </c>
      <c r="B77" s="136" t="s">
        <v>120</v>
      </c>
      <c r="C77" s="131"/>
      <c r="D77" s="132"/>
      <c r="E77" s="133"/>
      <c r="F77" s="133"/>
      <c r="H77" s="136"/>
    </row>
    <row r="78" spans="1:8" s="134" customFormat="1" ht="13" customHeight="1">
      <c r="A78" s="124" t="s">
        <v>44</v>
      </c>
      <c r="B78" s="136" t="s">
        <v>85</v>
      </c>
      <c r="C78" s="131"/>
      <c r="D78" s="132"/>
      <c r="E78" s="133"/>
      <c r="F78" s="133"/>
      <c r="H78" s="136"/>
    </row>
    <row r="79" spans="1:8" s="134" customFormat="1" ht="13" customHeight="1">
      <c r="A79" s="124" t="s">
        <v>44</v>
      </c>
      <c r="B79" s="136" t="s">
        <v>86</v>
      </c>
      <c r="C79" s="131"/>
      <c r="D79" s="132"/>
      <c r="E79" s="133"/>
      <c r="F79" s="133"/>
      <c r="H79" s="136"/>
    </row>
    <row r="80" spans="1:8" s="134" customFormat="1" ht="13" customHeight="1">
      <c r="A80" s="124" t="s">
        <v>44</v>
      </c>
      <c r="B80" s="136" t="s">
        <v>87</v>
      </c>
      <c r="C80" s="131"/>
      <c r="D80" s="132"/>
      <c r="E80" s="133"/>
      <c r="F80" s="133"/>
      <c r="H80" s="136"/>
    </row>
    <row r="81" spans="1:8" s="134" customFormat="1" ht="13" customHeight="1">
      <c r="A81" s="124" t="s">
        <v>44</v>
      </c>
      <c r="B81" s="136" t="s">
        <v>119</v>
      </c>
      <c r="C81" s="131"/>
      <c r="D81" s="132"/>
      <c r="E81" s="133"/>
      <c r="F81" s="133"/>
      <c r="H81" s="136"/>
    </row>
    <row r="82" spans="1:8" s="134" customFormat="1" ht="13" customHeight="1">
      <c r="A82" s="137" t="s">
        <v>19</v>
      </c>
      <c r="B82" s="138" t="s">
        <v>43</v>
      </c>
      <c r="C82" s="131"/>
      <c r="D82" s="132"/>
      <c r="E82" s="133"/>
      <c r="F82" s="133"/>
      <c r="H82" s="136"/>
    </row>
    <row r="83" spans="1:8" s="160" customFormat="1" ht="13" customHeight="1">
      <c r="A83" s="236"/>
      <c r="B83" s="237"/>
      <c r="C83" s="238"/>
      <c r="D83" s="376"/>
      <c r="E83" s="238"/>
      <c r="F83" s="238"/>
    </row>
    <row r="84" spans="1:8" s="174" customFormat="1" ht="13" customHeight="1" thickBot="1">
      <c r="A84" s="239"/>
      <c r="B84" s="240" t="s">
        <v>616</v>
      </c>
      <c r="C84" s="241"/>
      <c r="D84" s="379"/>
      <c r="E84" s="242"/>
      <c r="F84" s="242">
        <f>SUM(F30:F83)</f>
        <v>0</v>
      </c>
    </row>
    <row r="85" spans="1:8" s="139" customFormat="1" ht="13" customHeight="1" thickTop="1">
      <c r="A85" s="137"/>
      <c r="B85" s="136"/>
      <c r="C85" s="131"/>
      <c r="D85" s="132"/>
      <c r="E85" s="131"/>
      <c r="F85" s="131"/>
    </row>
    <row r="86" spans="1:8" s="139" customFormat="1" ht="13" customHeight="1">
      <c r="A86" s="137"/>
      <c r="B86" s="136"/>
      <c r="C86" s="131"/>
      <c r="D86" s="132"/>
      <c r="E86" s="131"/>
      <c r="F86" s="131"/>
    </row>
    <row r="87" spans="1:8" s="139" customFormat="1" ht="13" customHeight="1">
      <c r="A87" s="137"/>
      <c r="B87" s="136"/>
      <c r="C87" s="131"/>
      <c r="D87" s="132"/>
      <c r="E87" s="131"/>
      <c r="F87" s="131"/>
    </row>
    <row r="88" spans="1:8" s="160" customFormat="1" ht="13" customHeight="1">
      <c r="A88" s="209" t="s">
        <v>2</v>
      </c>
      <c r="B88" s="161" t="s">
        <v>265</v>
      </c>
      <c r="C88" s="158"/>
      <c r="D88" s="219"/>
      <c r="E88" s="162"/>
      <c r="F88" s="162"/>
    </row>
    <row r="89" spans="1:8" s="174" customFormat="1" ht="13" customHeight="1" thickBot="1">
      <c r="A89" s="210" t="s">
        <v>16</v>
      </c>
      <c r="B89" s="211" t="s">
        <v>4</v>
      </c>
      <c r="C89" s="212" t="s">
        <v>5</v>
      </c>
      <c r="D89" s="372" t="s">
        <v>6</v>
      </c>
      <c r="E89" s="213" t="s">
        <v>7</v>
      </c>
      <c r="F89" s="213" t="s">
        <v>8</v>
      </c>
    </row>
    <row r="90" spans="1:8" s="174" customFormat="1" ht="13" customHeight="1" thickTop="1">
      <c r="A90" s="526"/>
      <c r="B90" s="202"/>
      <c r="C90" s="527"/>
      <c r="D90" s="528"/>
      <c r="E90" s="529"/>
      <c r="F90" s="529"/>
    </row>
    <row r="91" spans="1:8" s="139" customFormat="1" ht="13" customHeight="1">
      <c r="A91" s="68" t="s">
        <v>0</v>
      </c>
      <c r="B91" s="138" t="s">
        <v>88</v>
      </c>
      <c r="C91" s="45"/>
      <c r="D91" s="132"/>
      <c r="E91" s="133"/>
      <c r="F91" s="133"/>
    </row>
    <row r="92" spans="1:8" s="139" customFormat="1" ht="13" customHeight="1">
      <c r="A92" s="137" t="s">
        <v>44</v>
      </c>
      <c r="B92" s="138" t="s">
        <v>757</v>
      </c>
      <c r="C92" s="45"/>
      <c r="D92" s="132"/>
      <c r="E92" s="133"/>
      <c r="F92" s="133"/>
    </row>
    <row r="93" spans="1:8" s="134" customFormat="1" ht="13" customHeight="1">
      <c r="A93" s="137" t="s">
        <v>19</v>
      </c>
      <c r="B93" s="138" t="s">
        <v>732</v>
      </c>
      <c r="C93" s="45" t="s">
        <v>10</v>
      </c>
      <c r="D93" s="132">
        <f>(2.3+1.4+2.3)*5*2</f>
        <v>60</v>
      </c>
      <c r="E93" s="133">
        <v>0</v>
      </c>
      <c r="F93" s="133">
        <f>D93*E93</f>
        <v>0</v>
      </c>
    </row>
    <row r="94" spans="1:8" s="134" customFormat="1" ht="13" customHeight="1">
      <c r="A94" s="137" t="s">
        <v>44</v>
      </c>
      <c r="B94" s="138" t="s">
        <v>733</v>
      </c>
      <c r="C94" s="45" t="s">
        <v>10</v>
      </c>
      <c r="D94" s="132">
        <f>5.52*2*2</f>
        <v>22.08</v>
      </c>
      <c r="E94" s="133">
        <v>0</v>
      </c>
      <c r="F94" s="133">
        <f>D94*E94</f>
        <v>0</v>
      </c>
    </row>
    <row r="95" spans="1:8" s="134" customFormat="1" ht="13" customHeight="1">
      <c r="A95" s="137" t="s">
        <v>44</v>
      </c>
      <c r="B95" s="138" t="s">
        <v>734</v>
      </c>
      <c r="C95" s="45" t="s">
        <v>10</v>
      </c>
      <c r="D95" s="132">
        <f>19.8*2</f>
        <v>39.6</v>
      </c>
      <c r="E95" s="133">
        <v>0</v>
      </c>
      <c r="F95" s="133">
        <f>D95*E95</f>
        <v>0</v>
      </c>
    </row>
    <row r="96" spans="1:8" s="134" customFormat="1" ht="13" customHeight="1">
      <c r="A96" s="137" t="s">
        <v>44</v>
      </c>
      <c r="B96" s="138" t="s">
        <v>735</v>
      </c>
      <c r="C96" s="45" t="s">
        <v>10</v>
      </c>
      <c r="D96" s="132">
        <f>19.8*2</f>
        <v>39.6</v>
      </c>
      <c r="E96" s="133">
        <v>0</v>
      </c>
      <c r="F96" s="133">
        <f>D96*E96</f>
        <v>0</v>
      </c>
    </row>
    <row r="97" spans="1:6" s="134" customFormat="1" ht="13" customHeight="1">
      <c r="A97" s="137" t="s">
        <v>44</v>
      </c>
      <c r="B97" s="138" t="s">
        <v>758</v>
      </c>
      <c r="C97" s="45"/>
      <c r="D97" s="132"/>
      <c r="E97" s="133"/>
      <c r="F97" s="133"/>
    </row>
    <row r="98" spans="1:6" s="134" customFormat="1" ht="13" customHeight="1">
      <c r="A98" s="137" t="s">
        <v>19</v>
      </c>
      <c r="B98" s="138" t="s">
        <v>43</v>
      </c>
      <c r="C98" s="131"/>
      <c r="D98" s="132"/>
      <c r="E98" s="133"/>
      <c r="F98" s="133"/>
    </row>
    <row r="99" spans="1:6" s="134" customFormat="1" ht="13" customHeight="1" thickBot="1">
      <c r="A99" s="127"/>
      <c r="B99" s="108"/>
      <c r="C99" s="131"/>
      <c r="D99" s="132"/>
      <c r="E99" s="131"/>
      <c r="F99" s="131"/>
    </row>
    <row r="100" spans="1:6" s="32" customFormat="1" ht="13" customHeight="1" thickBot="1">
      <c r="A100" s="301"/>
      <c r="B100" s="302" t="s">
        <v>89</v>
      </c>
      <c r="C100" s="303"/>
      <c r="D100" s="304"/>
      <c r="E100" s="305"/>
      <c r="F100" s="305">
        <f>SUM(F90:F99)</f>
        <v>0</v>
      </c>
    </row>
    <row r="101" spans="1:6" s="134" customFormat="1" ht="13" customHeight="1" thickTop="1">
      <c r="B101" s="136"/>
      <c r="C101" s="131"/>
      <c r="D101" s="132"/>
      <c r="E101" s="131"/>
      <c r="F101" s="131"/>
    </row>
    <row r="103" spans="1:6" ht="13" customHeight="1" thickBot="1"/>
    <row r="104" spans="1:6" s="160" customFormat="1" ht="20" thickBot="1">
      <c r="A104" s="271"/>
      <c r="B104" s="271" t="s">
        <v>620</v>
      </c>
      <c r="C104" s="271"/>
      <c r="D104" s="271"/>
      <c r="E104" s="271"/>
      <c r="F104" s="272">
        <f>F24+F84+F100</f>
        <v>0</v>
      </c>
    </row>
    <row r="105" spans="1:6" ht="13" customHeight="1" thickTop="1"/>
  </sheetData>
  <phoneticPr fontId="3" type="noConversion"/>
  <pageMargins left="0.7" right="0.7" top="0.75" bottom="0.75" header="0.3" footer="0.3"/>
  <pageSetup paperSize="9" orientation="portrait" r:id="rId1"/>
  <headerFooter>
    <oddFooter>&amp;C&amp;"Calibri,Regular"&amp;K000000&amp;P/&amp;N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A4470-D14D-BD4B-A44F-D13FC43AD9DA}">
  <dimension ref="A2:H234"/>
  <sheetViews>
    <sheetView topLeftCell="A177" zoomScale="159" zoomScaleNormal="106" zoomScalePageLayoutView="90" workbookViewId="0">
      <selection activeCell="G17" sqref="G17"/>
    </sheetView>
  </sheetViews>
  <sheetFormatPr baseColWidth="10" defaultColWidth="11" defaultRowHeight="13" customHeight="1"/>
  <cols>
    <col min="1" max="1" width="7.83203125" style="134" bestFit="1" customWidth="1"/>
    <col min="2" max="2" width="40.6640625" style="136" customWidth="1"/>
    <col min="3" max="3" width="3.33203125" style="131" bestFit="1" customWidth="1"/>
    <col min="4" max="4" width="7.6640625" style="132" customWidth="1"/>
    <col min="5" max="5" width="10.5" style="131" customWidth="1"/>
    <col min="6" max="6" width="12.33203125" style="131" bestFit="1" customWidth="1"/>
    <col min="7" max="16384" width="11" style="134"/>
  </cols>
  <sheetData>
    <row r="2" spans="1:7" s="160" customFormat="1" ht="19" customHeight="1">
      <c r="A2" s="205"/>
      <c r="B2" s="206" t="s">
        <v>761</v>
      </c>
      <c r="C2" s="206"/>
      <c r="D2" s="206"/>
      <c r="E2" s="206"/>
      <c r="F2" s="206"/>
    </row>
    <row r="3" spans="1:7" ht="13" customHeight="1">
      <c r="A3" s="109"/>
      <c r="B3" s="110"/>
      <c r="C3" s="111"/>
      <c r="D3" s="112"/>
      <c r="E3" s="113"/>
      <c r="F3" s="113"/>
    </row>
    <row r="4" spans="1:7" ht="13" customHeight="1">
      <c r="A4" s="109"/>
      <c r="B4" s="110"/>
      <c r="C4" s="111"/>
      <c r="D4" s="112"/>
      <c r="E4" s="113"/>
      <c r="F4" s="113"/>
    </row>
    <row r="5" spans="1:7" ht="13" customHeight="1">
      <c r="A5" s="32"/>
    </row>
    <row r="6" spans="1:7" ht="13" customHeight="1">
      <c r="A6" s="306" t="s">
        <v>0</v>
      </c>
      <c r="B6" s="170" t="s">
        <v>254</v>
      </c>
      <c r="E6" s="133"/>
      <c r="F6" s="133"/>
    </row>
    <row r="7" spans="1:7" s="312" customFormat="1" ht="13" customHeight="1" thickBot="1">
      <c r="A7" s="313" t="s">
        <v>16</v>
      </c>
      <c r="B7" s="308" t="s">
        <v>4</v>
      </c>
      <c r="C7" s="309" t="s">
        <v>5</v>
      </c>
      <c r="D7" s="310" t="s">
        <v>6</v>
      </c>
      <c r="E7" s="311" t="s">
        <v>7</v>
      </c>
      <c r="F7" s="311" t="s">
        <v>8</v>
      </c>
    </row>
    <row r="8" spans="1:7" ht="13" customHeight="1" thickTop="1">
      <c r="A8" s="32"/>
      <c r="B8" s="135"/>
    </row>
    <row r="9" spans="1:7" ht="13" customHeight="1">
      <c r="A9" s="36" t="s">
        <v>0</v>
      </c>
      <c r="B9" s="136" t="s">
        <v>90</v>
      </c>
      <c r="C9" s="131" t="s">
        <v>9</v>
      </c>
      <c r="D9" s="132">
        <f>D134</f>
        <v>534.6</v>
      </c>
      <c r="E9" s="133">
        <v>0</v>
      </c>
      <c r="F9" s="133">
        <f>D9*E9</f>
        <v>0</v>
      </c>
    </row>
    <row r="10" spans="1:7" ht="13" customHeight="1">
      <c r="A10" s="38" t="s">
        <v>44</v>
      </c>
      <c r="B10" s="136" t="s">
        <v>91</v>
      </c>
      <c r="E10" s="133"/>
      <c r="F10" s="133"/>
    </row>
    <row r="11" spans="1:7" s="139" customFormat="1" ht="13" customHeight="1">
      <c r="A11" s="137" t="s">
        <v>19</v>
      </c>
      <c r="B11" s="138" t="s">
        <v>74</v>
      </c>
      <c r="C11" s="131"/>
      <c r="D11" s="132"/>
      <c r="E11" s="133"/>
      <c r="F11" s="133"/>
    </row>
    <row r="12" spans="1:7" ht="13" customHeight="1">
      <c r="A12" s="38" t="s">
        <v>19</v>
      </c>
      <c r="B12" s="39" t="s">
        <v>43</v>
      </c>
      <c r="D12" s="40"/>
      <c r="E12" s="41"/>
      <c r="F12" s="133"/>
    </row>
    <row r="13" spans="1:7" ht="13" customHeight="1">
      <c r="A13" s="44"/>
      <c r="B13" s="140"/>
      <c r="D13" s="40"/>
      <c r="E13" s="41"/>
      <c r="F13" s="133"/>
      <c r="G13" s="43"/>
    </row>
    <row r="14" spans="1:7" ht="13" customHeight="1">
      <c r="A14" s="36" t="s">
        <v>1</v>
      </c>
      <c r="B14" s="136" t="s">
        <v>93</v>
      </c>
      <c r="C14" s="131" t="s">
        <v>10</v>
      </c>
      <c r="D14" s="40">
        <f>D156+D157+D159+D160</f>
        <v>202.79999999999998</v>
      </c>
      <c r="E14" s="133">
        <v>0</v>
      </c>
      <c r="F14" s="133">
        <f>D14*E14</f>
        <v>0</v>
      </c>
    </row>
    <row r="15" spans="1:7" s="139" customFormat="1" ht="13" customHeight="1">
      <c r="A15" s="38" t="s">
        <v>19</v>
      </c>
      <c r="B15" s="138" t="s">
        <v>756</v>
      </c>
      <c r="C15" s="45"/>
      <c r="D15" s="132"/>
      <c r="E15" s="133"/>
      <c r="F15" s="133"/>
    </row>
    <row r="16" spans="1:7" ht="13" customHeight="1">
      <c r="A16" s="38" t="s">
        <v>19</v>
      </c>
      <c r="B16" s="136" t="s">
        <v>94</v>
      </c>
      <c r="D16" s="40"/>
      <c r="E16" s="133"/>
      <c r="F16" s="133"/>
    </row>
    <row r="17" spans="1:6" ht="13" customHeight="1">
      <c r="A17" s="38" t="s">
        <v>19</v>
      </c>
      <c r="B17" s="39" t="s">
        <v>43</v>
      </c>
      <c r="D17" s="40"/>
      <c r="E17" s="41"/>
      <c r="F17" s="133"/>
    </row>
    <row r="18" spans="1:6" ht="13" customHeight="1">
      <c r="A18" s="38"/>
    </row>
    <row r="19" spans="1:6" ht="13" customHeight="1">
      <c r="A19" s="46" t="s">
        <v>2</v>
      </c>
      <c r="B19" s="138" t="s">
        <v>95</v>
      </c>
      <c r="C19" s="45" t="s">
        <v>17</v>
      </c>
      <c r="D19" s="47">
        <f>D142</f>
        <v>2</v>
      </c>
      <c r="E19" s="133">
        <v>0</v>
      </c>
      <c r="F19" s="133">
        <f>D19*E19</f>
        <v>0</v>
      </c>
    </row>
    <row r="20" spans="1:6" ht="13" customHeight="1">
      <c r="A20" s="38" t="s">
        <v>19</v>
      </c>
      <c r="B20" s="138" t="s">
        <v>43</v>
      </c>
      <c r="E20" s="133"/>
      <c r="F20" s="133"/>
    </row>
    <row r="21" spans="1:6" ht="13" customHeight="1">
      <c r="A21" s="36"/>
      <c r="D21" s="40"/>
      <c r="E21" s="41"/>
      <c r="F21" s="41"/>
    </row>
    <row r="22" spans="1:6" ht="13" customHeight="1">
      <c r="A22" s="36" t="s">
        <v>3</v>
      </c>
      <c r="B22" s="136" t="s">
        <v>401</v>
      </c>
      <c r="C22" s="131" t="s">
        <v>10</v>
      </c>
      <c r="D22" s="40">
        <f>D223</f>
        <v>181.6</v>
      </c>
      <c r="E22" s="133">
        <v>0</v>
      </c>
      <c r="F22" s="133">
        <f>D22*E22</f>
        <v>0</v>
      </c>
    </row>
    <row r="23" spans="1:6" ht="13" customHeight="1">
      <c r="A23" s="36"/>
      <c r="B23" s="136" t="s">
        <v>402</v>
      </c>
      <c r="D23" s="40"/>
      <c r="E23" s="133"/>
      <c r="F23" s="133"/>
    </row>
    <row r="24" spans="1:6" ht="13" customHeight="1">
      <c r="A24" s="38" t="s">
        <v>19</v>
      </c>
      <c r="B24" s="39" t="s">
        <v>43</v>
      </c>
      <c r="C24" s="48"/>
      <c r="D24" s="49"/>
      <c r="E24" s="50"/>
      <c r="F24" s="50"/>
    </row>
    <row r="25" spans="1:6" s="139" customFormat="1" ht="13" customHeight="1">
      <c r="A25" s="52"/>
      <c r="B25" s="138"/>
      <c r="C25" s="53"/>
      <c r="E25" s="55"/>
      <c r="F25" s="55"/>
    </row>
    <row r="26" spans="1:6" ht="13" customHeight="1">
      <c r="A26" s="56" t="s">
        <v>53</v>
      </c>
      <c r="B26" s="57" t="s">
        <v>398</v>
      </c>
      <c r="C26" s="131" t="s">
        <v>39</v>
      </c>
      <c r="D26" s="54">
        <f>D9*0.1</f>
        <v>53.460000000000008</v>
      </c>
      <c r="E26" s="41">
        <v>0</v>
      </c>
      <c r="F26" s="133">
        <f>D26*E26</f>
        <v>0</v>
      </c>
    </row>
    <row r="27" spans="1:6" ht="13" customHeight="1">
      <c r="A27" s="56"/>
      <c r="B27" s="57" t="s">
        <v>399</v>
      </c>
      <c r="D27" s="40"/>
      <c r="E27" s="41"/>
      <c r="F27" s="133"/>
    </row>
    <row r="28" spans="1:6" ht="13" customHeight="1">
      <c r="A28" s="56"/>
      <c r="B28" s="57" t="s">
        <v>400</v>
      </c>
      <c r="D28" s="40"/>
      <c r="E28" s="41"/>
      <c r="F28" s="133"/>
    </row>
    <row r="29" spans="1:6" ht="13" customHeight="1">
      <c r="A29" s="38" t="s">
        <v>19</v>
      </c>
      <c r="B29" s="138" t="s">
        <v>43</v>
      </c>
      <c r="D29" s="40"/>
      <c r="E29" s="41"/>
      <c r="F29" s="133"/>
    </row>
    <row r="30" spans="1:6" s="160" customFormat="1" ht="13" customHeight="1">
      <c r="A30" s="236"/>
      <c r="B30" s="237"/>
      <c r="C30" s="238"/>
      <c r="D30" s="376"/>
      <c r="E30" s="238"/>
      <c r="F30" s="238"/>
    </row>
    <row r="31" spans="1:6" s="174" customFormat="1" ht="13" customHeight="1" thickBot="1">
      <c r="A31" s="225"/>
      <c r="B31" s="226" t="s">
        <v>259</v>
      </c>
      <c r="C31" s="227"/>
      <c r="D31" s="377"/>
      <c r="E31" s="228"/>
      <c r="F31" s="228">
        <f>SUM(F8:F30)</f>
        <v>0</v>
      </c>
    </row>
    <row r="32" spans="1:6" ht="13" customHeight="1" thickTop="1">
      <c r="A32" s="38"/>
      <c r="B32" s="138"/>
      <c r="D32" s="40"/>
      <c r="E32" s="41"/>
      <c r="F32" s="133"/>
    </row>
    <row r="33" spans="1:7" ht="13" customHeight="1">
      <c r="A33" s="38"/>
      <c r="B33" s="138"/>
      <c r="D33" s="40"/>
      <c r="E33" s="41"/>
      <c r="F33" s="133"/>
    </row>
    <row r="34" spans="1:7" ht="13" customHeight="1">
      <c r="A34" s="38"/>
      <c r="B34" s="39"/>
      <c r="E34" s="50"/>
      <c r="F34" s="133"/>
    </row>
    <row r="35" spans="1:7" s="160" customFormat="1" ht="13" customHeight="1">
      <c r="A35" s="209" t="s">
        <v>1</v>
      </c>
      <c r="B35" s="161" t="s">
        <v>260</v>
      </c>
      <c r="C35" s="158"/>
      <c r="D35" s="219"/>
      <c r="E35" s="162"/>
      <c r="F35" s="162"/>
    </row>
    <row r="36" spans="1:7" s="174" customFormat="1" ht="13" customHeight="1" thickBot="1">
      <c r="A36" s="210" t="s">
        <v>16</v>
      </c>
      <c r="B36" s="211" t="s">
        <v>4</v>
      </c>
      <c r="C36" s="212" t="s">
        <v>5</v>
      </c>
      <c r="D36" s="372" t="s">
        <v>6</v>
      </c>
      <c r="E36" s="213" t="s">
        <v>7</v>
      </c>
      <c r="F36" s="213" t="s">
        <v>8</v>
      </c>
    </row>
    <row r="37" spans="1:7" s="174" customFormat="1" ht="13" customHeight="1" thickTop="1">
      <c r="A37" s="526"/>
      <c r="B37" s="202"/>
      <c r="C37" s="527"/>
      <c r="D37" s="528"/>
      <c r="E37" s="529"/>
      <c r="F37" s="529"/>
    </row>
    <row r="38" spans="1:7" ht="13" customHeight="1">
      <c r="A38" s="36" t="s">
        <v>0</v>
      </c>
      <c r="B38" s="39" t="s">
        <v>109</v>
      </c>
      <c r="C38" s="131" t="s">
        <v>9</v>
      </c>
      <c r="D38" s="132">
        <f>D109</f>
        <v>308.88</v>
      </c>
      <c r="E38" s="133">
        <v>0</v>
      </c>
      <c r="F38" s="133">
        <f t="shared" ref="F38" si="0">D38*E38</f>
        <v>0</v>
      </c>
      <c r="G38" s="144"/>
    </row>
    <row r="39" spans="1:7" ht="13" customHeight="1">
      <c r="A39" s="348" t="s">
        <v>44</v>
      </c>
      <c r="B39" s="39" t="s">
        <v>408</v>
      </c>
      <c r="E39" s="133"/>
      <c r="F39" s="133"/>
    </row>
    <row r="40" spans="1:7" ht="13" customHeight="1">
      <c r="A40" s="38" t="s">
        <v>19</v>
      </c>
      <c r="B40" s="39" t="s">
        <v>117</v>
      </c>
      <c r="E40" s="133"/>
      <c r="F40" s="133"/>
    </row>
    <row r="41" spans="1:7" ht="13" customHeight="1">
      <c r="A41" s="38" t="s">
        <v>44</v>
      </c>
      <c r="B41" s="39" t="s">
        <v>118</v>
      </c>
      <c r="E41" s="133"/>
      <c r="F41" s="133"/>
    </row>
    <row r="42" spans="1:7" ht="13" customHeight="1">
      <c r="A42" s="38" t="s">
        <v>44</v>
      </c>
      <c r="B42" s="39" t="s">
        <v>323</v>
      </c>
      <c r="E42" s="133"/>
      <c r="F42" s="133"/>
    </row>
    <row r="43" spans="1:7" ht="13" customHeight="1">
      <c r="A43" s="38"/>
      <c r="B43" s="39" t="s">
        <v>324</v>
      </c>
      <c r="E43" s="133"/>
      <c r="F43" s="133"/>
    </row>
    <row r="44" spans="1:7" ht="13" customHeight="1">
      <c r="A44" s="38" t="s">
        <v>44</v>
      </c>
      <c r="B44" s="31" t="s">
        <v>404</v>
      </c>
      <c r="E44" s="133"/>
      <c r="F44" s="133"/>
    </row>
    <row r="45" spans="1:7" ht="13" customHeight="1">
      <c r="A45" s="38"/>
      <c r="B45" s="31" t="s">
        <v>405</v>
      </c>
      <c r="E45" s="133"/>
      <c r="F45" s="133"/>
    </row>
    <row r="46" spans="1:7" ht="13" customHeight="1">
      <c r="A46" s="38"/>
      <c r="B46" s="31" t="s">
        <v>403</v>
      </c>
      <c r="E46" s="133"/>
      <c r="F46" s="133"/>
    </row>
    <row r="47" spans="1:7" ht="13" customHeight="1">
      <c r="A47" s="38"/>
      <c r="B47" s="31" t="s">
        <v>328</v>
      </c>
      <c r="E47" s="133"/>
      <c r="F47" s="133"/>
    </row>
    <row r="48" spans="1:7" ht="13" customHeight="1">
      <c r="A48" s="38" t="s">
        <v>19</v>
      </c>
      <c r="B48" s="39" t="s">
        <v>406</v>
      </c>
      <c r="E48" s="133"/>
      <c r="F48" s="133"/>
    </row>
    <row r="49" spans="1:8" ht="13" customHeight="1">
      <c r="A49" s="38" t="s">
        <v>19</v>
      </c>
      <c r="B49" s="39" t="s">
        <v>43</v>
      </c>
      <c r="E49" s="133"/>
      <c r="F49" s="133"/>
    </row>
    <row r="50" spans="1:8" s="278" customFormat="1" ht="13" customHeight="1">
      <c r="A50" s="285"/>
      <c r="B50" s="291"/>
      <c r="C50" s="282"/>
      <c r="D50" s="283"/>
      <c r="E50" s="284"/>
      <c r="F50" s="284"/>
    </row>
    <row r="51" spans="1:8" s="278" customFormat="1" ht="13" customHeight="1">
      <c r="A51" s="347" t="s">
        <v>1</v>
      </c>
      <c r="B51" s="288" t="s">
        <v>109</v>
      </c>
      <c r="C51" s="282" t="s">
        <v>9</v>
      </c>
      <c r="D51" s="353">
        <f>(7.8*2+6*3+2.8*3)*1.5*2</f>
        <v>126</v>
      </c>
      <c r="E51" s="284">
        <v>0</v>
      </c>
      <c r="F51" s="284">
        <f>D51*E51</f>
        <v>0</v>
      </c>
    </row>
    <row r="52" spans="1:8" s="278" customFormat="1" ht="13" customHeight="1">
      <c r="A52" s="348" t="s">
        <v>44</v>
      </c>
      <c r="B52" s="288" t="s">
        <v>407</v>
      </c>
      <c r="C52" s="282"/>
      <c r="D52" s="283"/>
      <c r="E52" s="284"/>
      <c r="F52" s="284"/>
    </row>
    <row r="53" spans="1:8" s="278" customFormat="1" ht="13" customHeight="1">
      <c r="A53" s="38" t="s">
        <v>19</v>
      </c>
      <c r="B53" s="39" t="s">
        <v>117</v>
      </c>
      <c r="C53" s="282"/>
      <c r="D53" s="283"/>
      <c r="E53" s="284"/>
      <c r="F53" s="284"/>
    </row>
    <row r="54" spans="1:8" s="278" customFormat="1" ht="13" customHeight="1">
      <c r="A54" s="38" t="s">
        <v>44</v>
      </c>
      <c r="B54" s="39" t="s">
        <v>118</v>
      </c>
      <c r="C54" s="282"/>
      <c r="D54" s="283"/>
      <c r="E54" s="284"/>
      <c r="F54" s="284"/>
    </row>
    <row r="55" spans="1:8" s="278" customFormat="1" ht="13" customHeight="1">
      <c r="A55" s="38" t="s">
        <v>44</v>
      </c>
      <c r="B55" s="39" t="s">
        <v>323</v>
      </c>
      <c r="C55" s="282"/>
      <c r="D55" s="283"/>
      <c r="E55" s="284"/>
      <c r="F55" s="284"/>
    </row>
    <row r="56" spans="1:8" s="278" customFormat="1" ht="13" customHeight="1">
      <c r="A56" s="38"/>
      <c r="B56" s="39" t="s">
        <v>324</v>
      </c>
      <c r="C56" s="282"/>
      <c r="D56" s="283"/>
      <c r="E56" s="284"/>
      <c r="F56" s="284"/>
    </row>
    <row r="57" spans="1:8" s="278" customFormat="1" ht="13" customHeight="1">
      <c r="A57" s="38" t="s">
        <v>44</v>
      </c>
      <c r="B57" s="31" t="s">
        <v>404</v>
      </c>
      <c r="C57" s="282"/>
      <c r="D57" s="283"/>
      <c r="E57" s="284"/>
      <c r="F57" s="284"/>
    </row>
    <row r="58" spans="1:8" s="278" customFormat="1" ht="13" customHeight="1">
      <c r="A58" s="38"/>
      <c r="B58" s="31" t="s">
        <v>405</v>
      </c>
      <c r="C58" s="282"/>
      <c r="D58" s="283"/>
      <c r="E58" s="284"/>
      <c r="F58" s="284"/>
    </row>
    <row r="59" spans="1:8" s="278" customFormat="1" ht="13" customHeight="1">
      <c r="A59" s="38"/>
      <c r="B59" s="31" t="s">
        <v>403</v>
      </c>
      <c r="C59" s="349"/>
      <c r="D59" s="350"/>
      <c r="E59" s="351"/>
      <c r="F59" s="284"/>
    </row>
    <row r="60" spans="1:8" s="278" customFormat="1" ht="13" customHeight="1">
      <c r="A60" s="38"/>
      <c r="B60" s="31" t="s">
        <v>328</v>
      </c>
      <c r="C60" s="131"/>
      <c r="D60" s="283"/>
      <c r="E60" s="133"/>
      <c r="F60" s="133"/>
    </row>
    <row r="61" spans="1:8" ht="13" customHeight="1">
      <c r="A61" s="137" t="s">
        <v>44</v>
      </c>
      <c r="B61" s="327" t="s">
        <v>329</v>
      </c>
      <c r="E61" s="133"/>
      <c r="F61" s="133"/>
      <c r="G61" s="123"/>
      <c r="H61" s="123"/>
    </row>
    <row r="62" spans="1:8" ht="13" customHeight="1">
      <c r="A62" s="137" t="s">
        <v>44</v>
      </c>
      <c r="B62" s="327" t="s">
        <v>330</v>
      </c>
      <c r="E62" s="133"/>
      <c r="F62" s="133"/>
      <c r="G62" s="123"/>
      <c r="H62" s="123"/>
    </row>
    <row r="63" spans="1:8" ht="13" customHeight="1">
      <c r="A63" s="137"/>
      <c r="B63" s="327" t="s">
        <v>331</v>
      </c>
      <c r="E63" s="133"/>
      <c r="F63" s="133"/>
      <c r="G63" s="123"/>
      <c r="H63" s="123"/>
    </row>
    <row r="64" spans="1:8" ht="13" customHeight="1">
      <c r="A64" s="137" t="s">
        <v>44</v>
      </c>
      <c r="B64" s="327" t="s">
        <v>332</v>
      </c>
      <c r="E64" s="133"/>
      <c r="F64" s="133"/>
      <c r="G64" s="123"/>
      <c r="H64" s="123"/>
    </row>
    <row r="65" spans="1:8" ht="13" customHeight="1">
      <c r="A65" s="137"/>
      <c r="B65" s="327" t="s">
        <v>333</v>
      </c>
      <c r="E65" s="133"/>
      <c r="F65" s="133"/>
      <c r="G65" s="123"/>
      <c r="H65" s="123"/>
    </row>
    <row r="66" spans="1:8" ht="13" customHeight="1">
      <c r="A66" s="137"/>
      <c r="B66" s="327" t="s">
        <v>334</v>
      </c>
      <c r="E66" s="133"/>
      <c r="F66" s="133"/>
      <c r="G66" s="123"/>
      <c r="H66" s="123"/>
    </row>
    <row r="67" spans="1:8" s="32" customFormat="1" ht="13" customHeight="1">
      <c r="A67" s="137" t="s">
        <v>19</v>
      </c>
      <c r="B67" s="39" t="s">
        <v>43</v>
      </c>
      <c r="C67" s="131"/>
      <c r="D67" s="132"/>
      <c r="E67" s="133"/>
      <c r="F67" s="133"/>
    </row>
    <row r="68" spans="1:8" ht="13" customHeight="1">
      <c r="A68" s="118"/>
      <c r="B68" s="141"/>
      <c r="E68" s="133"/>
      <c r="F68" s="133"/>
    </row>
    <row r="69" spans="1:8">
      <c r="A69" s="129" t="s">
        <v>2</v>
      </c>
      <c r="B69" s="352" t="s">
        <v>409</v>
      </c>
      <c r="C69" s="322" t="s">
        <v>9</v>
      </c>
      <c r="D69" s="353">
        <f>((3.3+8.7*0.2)*2+(1.9+5.8*0.2)*3+(0.81+3.6*0.2)*3)*2+(19.8*1.5)*2</f>
        <v>107.1</v>
      </c>
      <c r="E69" s="354">
        <v>0</v>
      </c>
      <c r="F69" s="354">
        <f t="shared" ref="F69" si="1">D69*E69</f>
        <v>0</v>
      </c>
    </row>
    <row r="70" spans="1:8" ht="13" customHeight="1">
      <c r="A70" s="129"/>
      <c r="B70" s="352" t="s">
        <v>751</v>
      </c>
      <c r="C70" s="322"/>
      <c r="D70" s="353"/>
      <c r="E70" s="354"/>
      <c r="F70" s="354"/>
    </row>
    <row r="71" spans="1:8">
      <c r="A71" s="137" t="s">
        <v>19</v>
      </c>
      <c r="B71" s="141" t="s">
        <v>443</v>
      </c>
      <c r="E71" s="133"/>
      <c r="F71" s="133"/>
    </row>
    <row r="72" spans="1:8" ht="13" customHeight="1">
      <c r="A72" s="137"/>
      <c r="B72" s="123" t="s">
        <v>442</v>
      </c>
      <c r="E72" s="133"/>
      <c r="F72" s="133"/>
    </row>
    <row r="73" spans="1:8" ht="13" customHeight="1">
      <c r="A73" s="137" t="s">
        <v>44</v>
      </c>
      <c r="B73" s="546" t="s">
        <v>694</v>
      </c>
      <c r="C73" s="64"/>
      <c r="D73" s="40"/>
      <c r="E73" s="41"/>
      <c r="F73" s="133"/>
    </row>
    <row r="74" spans="1:8" ht="13" customHeight="1">
      <c r="A74" s="137" t="s">
        <v>44</v>
      </c>
      <c r="B74" s="123" t="s">
        <v>410</v>
      </c>
      <c r="C74" s="64"/>
      <c r="D74" s="40"/>
      <c r="E74" s="41"/>
      <c r="F74" s="133"/>
    </row>
    <row r="75" spans="1:8" ht="13" customHeight="1">
      <c r="A75" s="137" t="s">
        <v>44</v>
      </c>
      <c r="B75" s="123" t="s">
        <v>411</v>
      </c>
      <c r="E75" s="133"/>
      <c r="F75" s="133"/>
    </row>
    <row r="76" spans="1:8" ht="13" customHeight="1">
      <c r="A76" s="137" t="s">
        <v>44</v>
      </c>
      <c r="B76" s="123" t="s">
        <v>68</v>
      </c>
      <c r="E76" s="133"/>
      <c r="F76" s="133"/>
    </row>
    <row r="77" spans="1:8" ht="13" customHeight="1">
      <c r="A77" s="137" t="s">
        <v>44</v>
      </c>
      <c r="B77" s="123" t="s">
        <v>412</v>
      </c>
      <c r="D77" s="40"/>
      <c r="E77" s="41"/>
      <c r="F77" s="133"/>
    </row>
    <row r="78" spans="1:8" ht="13" customHeight="1">
      <c r="A78" s="137" t="s">
        <v>44</v>
      </c>
      <c r="B78" s="123" t="s">
        <v>67</v>
      </c>
      <c r="C78" s="134"/>
      <c r="D78" s="134"/>
      <c r="E78" s="134"/>
      <c r="F78" s="134"/>
    </row>
    <row r="79" spans="1:8" ht="13" customHeight="1">
      <c r="A79" s="137" t="s">
        <v>44</v>
      </c>
      <c r="B79" s="123" t="s">
        <v>413</v>
      </c>
      <c r="E79" s="133"/>
      <c r="F79" s="133"/>
      <c r="G79" s="43"/>
    </row>
    <row r="80" spans="1:8" ht="13" customHeight="1">
      <c r="A80" s="137" t="s">
        <v>44</v>
      </c>
      <c r="B80" s="136" t="s">
        <v>415</v>
      </c>
      <c r="C80" s="64"/>
      <c r="D80" s="40"/>
      <c r="E80" s="41"/>
      <c r="F80" s="133"/>
    </row>
    <row r="81" spans="1:7" ht="13" customHeight="1">
      <c r="A81" s="137" t="s">
        <v>44</v>
      </c>
      <c r="B81" s="136" t="s">
        <v>414</v>
      </c>
      <c r="D81" s="40"/>
      <c r="E81" s="41"/>
      <c r="F81" s="133"/>
    </row>
    <row r="82" spans="1:7" ht="13" customHeight="1">
      <c r="A82" s="118" t="s">
        <v>19</v>
      </c>
      <c r="B82" s="119" t="s">
        <v>43</v>
      </c>
      <c r="C82" s="64"/>
      <c r="D82" s="40"/>
      <c r="E82" s="41"/>
      <c r="F82" s="133"/>
    </row>
    <row r="83" spans="1:7" s="160" customFormat="1" ht="13" customHeight="1">
      <c r="A83" s="236"/>
      <c r="B83" s="237"/>
      <c r="C83" s="238"/>
      <c r="D83" s="376"/>
      <c r="E83" s="238"/>
      <c r="F83" s="238"/>
    </row>
    <row r="84" spans="1:7" s="174" customFormat="1" ht="13" customHeight="1" thickBot="1">
      <c r="A84" s="239"/>
      <c r="B84" s="240" t="s">
        <v>264</v>
      </c>
      <c r="C84" s="241"/>
      <c r="D84" s="379"/>
      <c r="E84" s="242"/>
      <c r="F84" s="242">
        <f>SUM(F37:F83)</f>
        <v>0</v>
      </c>
    </row>
    <row r="85" spans="1:7" ht="13" customHeight="1" thickTop="1">
      <c r="A85" s="44"/>
      <c r="B85" s="140"/>
      <c r="D85" s="40"/>
      <c r="E85" s="41"/>
      <c r="F85" s="133"/>
      <c r="G85" s="43"/>
    </row>
    <row r="86" spans="1:7" ht="13" customHeight="1">
      <c r="A86" s="44"/>
      <c r="B86" s="140"/>
      <c r="D86" s="40"/>
      <c r="E86" s="41"/>
      <c r="F86" s="133"/>
      <c r="G86" s="43"/>
    </row>
    <row r="87" spans="1:7" ht="13" customHeight="1">
      <c r="A87" s="44"/>
      <c r="B87" s="140"/>
      <c r="D87" s="40"/>
      <c r="E87" s="41"/>
      <c r="F87" s="133"/>
      <c r="G87" s="43"/>
    </row>
    <row r="88" spans="1:7" s="160" customFormat="1" ht="13" customHeight="1">
      <c r="A88" s="209" t="s">
        <v>2</v>
      </c>
      <c r="B88" s="161" t="s">
        <v>615</v>
      </c>
      <c r="C88" s="158"/>
      <c r="D88" s="219"/>
      <c r="E88" s="162"/>
      <c r="F88" s="162"/>
    </row>
    <row r="89" spans="1:7" s="174" customFormat="1" ht="13" customHeight="1" thickBot="1">
      <c r="A89" s="210" t="s">
        <v>16</v>
      </c>
      <c r="B89" s="211" t="s">
        <v>4</v>
      </c>
      <c r="C89" s="212" t="s">
        <v>5</v>
      </c>
      <c r="D89" s="372" t="s">
        <v>6</v>
      </c>
      <c r="E89" s="213" t="s">
        <v>7</v>
      </c>
      <c r="F89" s="213" t="s">
        <v>8</v>
      </c>
    </row>
    <row r="90" spans="1:7" s="174" customFormat="1" ht="13" customHeight="1" thickTop="1">
      <c r="A90" s="526"/>
      <c r="B90" s="202"/>
      <c r="C90" s="527"/>
      <c r="D90" s="528"/>
      <c r="E90" s="529"/>
      <c r="F90" s="529"/>
    </row>
    <row r="91" spans="1:7" ht="13" customHeight="1">
      <c r="A91" s="36" t="s">
        <v>0</v>
      </c>
      <c r="B91" s="39" t="s">
        <v>111</v>
      </c>
      <c r="C91" s="48" t="s">
        <v>9</v>
      </c>
      <c r="D91" s="40">
        <f>D134</f>
        <v>534.6</v>
      </c>
      <c r="E91" s="50">
        <v>0</v>
      </c>
      <c r="F91" s="50">
        <f>D91*E91</f>
        <v>0</v>
      </c>
    </row>
    <row r="92" spans="1:7" ht="13" customHeight="1">
      <c r="A92" s="38" t="s">
        <v>19</v>
      </c>
      <c r="B92" s="51" t="s">
        <v>128</v>
      </c>
      <c r="E92" s="133"/>
      <c r="F92" s="133"/>
    </row>
    <row r="93" spans="1:7" ht="13" customHeight="1">
      <c r="A93" s="38" t="s">
        <v>44</v>
      </c>
      <c r="B93" s="51" t="s">
        <v>115</v>
      </c>
      <c r="E93" s="133"/>
      <c r="F93" s="133"/>
    </row>
    <row r="94" spans="1:7" ht="13" customHeight="1">
      <c r="A94" s="38" t="s">
        <v>19</v>
      </c>
      <c r="B94" s="39" t="s">
        <v>43</v>
      </c>
      <c r="D94" s="40"/>
      <c r="E94" s="41"/>
      <c r="F94" s="133"/>
    </row>
    <row r="95" spans="1:7" s="139" customFormat="1" ht="13" customHeight="1">
      <c r="A95" s="118"/>
      <c r="B95" s="140"/>
      <c r="C95" s="131"/>
      <c r="D95" s="40"/>
      <c r="E95" s="41"/>
      <c r="F95" s="133"/>
    </row>
    <row r="96" spans="1:7" s="139" customFormat="1" ht="13" customHeight="1">
      <c r="A96" s="134" t="s">
        <v>1</v>
      </c>
      <c r="B96" s="138" t="s">
        <v>737</v>
      </c>
      <c r="C96" s="131" t="s">
        <v>9</v>
      </c>
      <c r="D96" s="132">
        <f>16.6*0.34*4</f>
        <v>22.576000000000004</v>
      </c>
      <c r="E96" s="133">
        <v>0</v>
      </c>
      <c r="F96" s="133">
        <f>D96*E96</f>
        <v>0</v>
      </c>
    </row>
    <row r="97" spans="1:7" ht="13" customHeight="1">
      <c r="A97" s="116" t="s">
        <v>19</v>
      </c>
      <c r="B97" s="138" t="s">
        <v>569</v>
      </c>
      <c r="C97" s="53"/>
      <c r="D97" s="54"/>
      <c r="E97" s="55"/>
      <c r="F97" s="55"/>
    </row>
    <row r="98" spans="1:7" ht="13" customHeight="1">
      <c r="A98" s="116" t="s">
        <v>44</v>
      </c>
      <c r="B98" s="128" t="s">
        <v>739</v>
      </c>
      <c r="C98" s="53"/>
      <c r="D98" s="54"/>
      <c r="E98" s="55"/>
      <c r="F98" s="55"/>
    </row>
    <row r="99" spans="1:7" s="139" customFormat="1" ht="13" customHeight="1">
      <c r="A99" s="116" t="s">
        <v>44</v>
      </c>
      <c r="B99" s="128" t="s">
        <v>571</v>
      </c>
      <c r="C99" s="53"/>
      <c r="D99" s="54"/>
      <c r="E99" s="55"/>
      <c r="F99" s="55"/>
    </row>
    <row r="100" spans="1:7" s="139" customFormat="1" ht="13" customHeight="1">
      <c r="A100" s="116" t="s">
        <v>44</v>
      </c>
      <c r="B100" s="128" t="s">
        <v>572</v>
      </c>
      <c r="C100" s="53"/>
      <c r="D100" s="54"/>
      <c r="E100" s="55"/>
      <c r="F100" s="55"/>
    </row>
    <row r="101" spans="1:7" s="139" customFormat="1" ht="13" customHeight="1">
      <c r="A101" s="116" t="s">
        <v>44</v>
      </c>
      <c r="B101" s="128" t="s">
        <v>573</v>
      </c>
      <c r="C101" s="53"/>
      <c r="D101" s="54"/>
      <c r="E101" s="55"/>
      <c r="F101" s="55"/>
    </row>
    <row r="102" spans="1:7" ht="13" customHeight="1">
      <c r="A102" s="116" t="s">
        <v>44</v>
      </c>
      <c r="B102" s="128" t="s">
        <v>574</v>
      </c>
      <c r="C102" s="53"/>
      <c r="D102" s="54"/>
      <c r="E102" s="55"/>
      <c r="F102" s="55"/>
    </row>
    <row r="103" spans="1:7" ht="13" customHeight="1">
      <c r="A103" s="137" t="s">
        <v>19</v>
      </c>
      <c r="B103" s="138" t="s">
        <v>43</v>
      </c>
      <c r="D103" s="40"/>
      <c r="E103" s="41"/>
      <c r="F103" s="133"/>
    </row>
    <row r="104" spans="1:7" s="139" customFormat="1" ht="13" customHeight="1">
      <c r="A104" s="118"/>
      <c r="B104" s="140"/>
      <c r="C104" s="131"/>
      <c r="D104" s="40"/>
      <c r="E104" s="41"/>
      <c r="F104" s="133"/>
    </row>
    <row r="105" spans="1:7" s="139" customFormat="1" ht="13" customHeight="1">
      <c r="A105" s="134" t="s">
        <v>2</v>
      </c>
      <c r="B105" s="138" t="s">
        <v>738</v>
      </c>
      <c r="C105" s="131" t="s">
        <v>9</v>
      </c>
      <c r="D105" s="132">
        <f>D96</f>
        <v>22.576000000000004</v>
      </c>
      <c r="E105" s="133">
        <v>0</v>
      </c>
      <c r="F105" s="133">
        <f>D105*E105</f>
        <v>0</v>
      </c>
    </row>
    <row r="106" spans="1:7" ht="13" customHeight="1">
      <c r="A106" s="116"/>
      <c r="B106" s="138" t="s">
        <v>740</v>
      </c>
      <c r="C106" s="53"/>
      <c r="D106" s="54"/>
      <c r="E106" s="55"/>
      <c r="F106" s="55"/>
    </row>
    <row r="107" spans="1:7" ht="13" customHeight="1">
      <c r="A107" s="137" t="s">
        <v>19</v>
      </c>
      <c r="B107" s="138" t="s">
        <v>43</v>
      </c>
      <c r="D107" s="40"/>
      <c r="E107" s="41"/>
      <c r="F107" s="133"/>
    </row>
    <row r="108" spans="1:7" ht="13" customHeight="1">
      <c r="A108" s="44"/>
      <c r="B108" s="140"/>
      <c r="D108" s="40"/>
      <c r="E108" s="41"/>
      <c r="F108" s="133"/>
      <c r="G108" s="43"/>
    </row>
    <row r="109" spans="1:7" ht="13" customHeight="1">
      <c r="A109" s="36" t="s">
        <v>3</v>
      </c>
      <c r="B109" s="39" t="s">
        <v>416</v>
      </c>
      <c r="C109" s="48" t="s">
        <v>9</v>
      </c>
      <c r="D109" s="132">
        <f>7.8*19.8*2</f>
        <v>308.88</v>
      </c>
      <c r="E109" s="50">
        <v>0</v>
      </c>
      <c r="F109" s="50">
        <f>D109*E109</f>
        <v>0</v>
      </c>
    </row>
    <row r="110" spans="1:7" ht="13" customHeight="1">
      <c r="A110" s="36"/>
      <c r="B110" s="39" t="s">
        <v>417</v>
      </c>
      <c r="C110" s="48"/>
      <c r="E110" s="50"/>
      <c r="F110" s="50"/>
    </row>
    <row r="111" spans="1:7" s="139" customFormat="1" ht="13" customHeight="1">
      <c r="A111" s="52" t="s">
        <v>19</v>
      </c>
      <c r="B111" s="39" t="s">
        <v>129</v>
      </c>
      <c r="C111" s="58"/>
      <c r="D111" s="59"/>
      <c r="E111" s="55"/>
      <c r="F111" s="55"/>
    </row>
    <row r="112" spans="1:7" s="139" customFormat="1" ht="13" customHeight="1">
      <c r="A112" s="52" t="s">
        <v>44</v>
      </c>
      <c r="B112" s="39" t="s">
        <v>112</v>
      </c>
      <c r="C112" s="58"/>
      <c r="D112" s="59"/>
      <c r="E112" s="60"/>
      <c r="F112" s="55"/>
    </row>
    <row r="113" spans="1:7" s="139" customFormat="1" ht="13" customHeight="1">
      <c r="A113" s="52" t="s">
        <v>44</v>
      </c>
      <c r="B113" s="61" t="s">
        <v>113</v>
      </c>
      <c r="C113" s="58"/>
      <c r="D113" s="59"/>
      <c r="E113" s="55"/>
      <c r="F113" s="55"/>
    </row>
    <row r="114" spans="1:7" s="139" customFormat="1" ht="13" customHeight="1">
      <c r="A114" s="52" t="s">
        <v>44</v>
      </c>
      <c r="B114" s="61" t="s">
        <v>114</v>
      </c>
      <c r="C114" s="58"/>
      <c r="D114" s="59"/>
      <c r="E114" s="55"/>
      <c r="F114" s="55"/>
    </row>
    <row r="115" spans="1:7" s="139" customFormat="1" ht="13" customHeight="1">
      <c r="A115" s="52" t="s">
        <v>44</v>
      </c>
      <c r="B115" s="61" t="s">
        <v>130</v>
      </c>
      <c r="C115" s="58"/>
      <c r="D115" s="59"/>
      <c r="E115" s="55"/>
      <c r="F115" s="55"/>
    </row>
    <row r="116" spans="1:7" s="139" customFormat="1" ht="13" customHeight="1">
      <c r="A116" s="52" t="s">
        <v>19</v>
      </c>
      <c r="B116" s="61" t="s">
        <v>131</v>
      </c>
      <c r="C116" s="58"/>
      <c r="D116" s="59"/>
      <c r="E116" s="55"/>
      <c r="F116" s="55"/>
    </row>
    <row r="117" spans="1:7" ht="13" customHeight="1">
      <c r="A117" s="38" t="s">
        <v>19</v>
      </c>
      <c r="B117" s="136" t="s">
        <v>134</v>
      </c>
      <c r="D117" s="40"/>
      <c r="E117" s="41"/>
      <c r="F117" s="133"/>
      <c r="G117" s="43"/>
    </row>
    <row r="118" spans="1:7" ht="13" customHeight="1">
      <c r="A118" s="38" t="s">
        <v>19</v>
      </c>
      <c r="B118" s="39" t="s">
        <v>43</v>
      </c>
      <c r="D118" s="40"/>
      <c r="E118" s="41"/>
      <c r="F118" s="133"/>
    </row>
    <row r="119" spans="1:7" s="139" customFormat="1" ht="13" customHeight="1">
      <c r="A119" s="52"/>
      <c r="B119" s="39"/>
      <c r="C119" s="58"/>
      <c r="D119" s="59"/>
      <c r="E119" s="55"/>
      <c r="F119" s="55"/>
    </row>
    <row r="120" spans="1:7" s="139" customFormat="1" ht="13" customHeight="1">
      <c r="A120" s="62" t="s">
        <v>53</v>
      </c>
      <c r="B120" s="39" t="s">
        <v>418</v>
      </c>
      <c r="C120" s="58" t="s">
        <v>9</v>
      </c>
      <c r="D120" s="132">
        <f>D134</f>
        <v>534.6</v>
      </c>
      <c r="E120" s="55">
        <v>0</v>
      </c>
      <c r="F120" s="55">
        <f>D120*E120</f>
        <v>0</v>
      </c>
    </row>
    <row r="121" spans="1:7" s="139" customFormat="1" ht="13" customHeight="1">
      <c r="A121" s="62"/>
      <c r="B121" s="39" t="s">
        <v>419</v>
      </c>
      <c r="C121" s="58"/>
      <c r="D121" s="132"/>
      <c r="E121" s="55"/>
      <c r="F121" s="55"/>
    </row>
    <row r="122" spans="1:7" s="139" customFormat="1" ht="13" customHeight="1">
      <c r="A122" s="52" t="s">
        <v>19</v>
      </c>
      <c r="B122" s="39" t="s">
        <v>80</v>
      </c>
      <c r="C122" s="58"/>
      <c r="D122" s="59"/>
      <c r="E122" s="55"/>
      <c r="F122" s="55"/>
    </row>
    <row r="123" spans="1:7" s="139" customFormat="1" ht="13" customHeight="1">
      <c r="A123" s="52" t="s">
        <v>19</v>
      </c>
      <c r="B123" s="61" t="s">
        <v>64</v>
      </c>
      <c r="C123" s="58"/>
      <c r="D123" s="59"/>
      <c r="E123" s="55"/>
      <c r="F123" s="55"/>
    </row>
    <row r="124" spans="1:7" s="139" customFormat="1" ht="13" customHeight="1">
      <c r="A124" s="52" t="s">
        <v>19</v>
      </c>
      <c r="B124" s="61" t="s">
        <v>65</v>
      </c>
      <c r="C124" s="58"/>
      <c r="D124" s="59"/>
      <c r="E124" s="55"/>
      <c r="F124" s="55"/>
    </row>
    <row r="125" spans="1:7" s="139" customFormat="1" ht="13" customHeight="1">
      <c r="A125" s="52" t="s">
        <v>19</v>
      </c>
      <c r="B125" s="61" t="s">
        <v>81</v>
      </c>
      <c r="C125" s="58"/>
      <c r="D125" s="59"/>
      <c r="E125" s="55"/>
      <c r="F125" s="55"/>
    </row>
    <row r="126" spans="1:7" s="139" customFormat="1" ht="13" customHeight="1">
      <c r="A126" s="52" t="s">
        <v>19</v>
      </c>
      <c r="B126" s="39" t="s">
        <v>43</v>
      </c>
      <c r="C126" s="58"/>
      <c r="D126" s="59"/>
      <c r="E126" s="55"/>
      <c r="F126" s="55"/>
    </row>
    <row r="127" spans="1:7" ht="13" customHeight="1">
      <c r="A127" s="44"/>
      <c r="B127" s="140"/>
      <c r="D127" s="40"/>
      <c r="E127" s="41"/>
      <c r="F127" s="133"/>
      <c r="G127" s="43"/>
    </row>
    <row r="128" spans="1:7" ht="13" customHeight="1">
      <c r="A128" s="36" t="s">
        <v>56</v>
      </c>
      <c r="B128" s="39" t="s">
        <v>391</v>
      </c>
      <c r="C128" s="48" t="s">
        <v>9</v>
      </c>
      <c r="D128" s="40">
        <f>D134</f>
        <v>534.6</v>
      </c>
      <c r="E128" s="50">
        <v>0</v>
      </c>
      <c r="F128" s="50">
        <f>D128*E128</f>
        <v>0</v>
      </c>
    </row>
    <row r="129" spans="1:8" ht="13" customHeight="1">
      <c r="A129" s="36"/>
      <c r="B129" s="39" t="s">
        <v>392</v>
      </c>
      <c r="C129" s="48"/>
      <c r="D129" s="40"/>
      <c r="E129" s="50"/>
      <c r="F129" s="50"/>
    </row>
    <row r="130" spans="1:8" ht="13" customHeight="1">
      <c r="A130" s="38" t="s">
        <v>19</v>
      </c>
      <c r="B130" s="51" t="s">
        <v>132</v>
      </c>
      <c r="E130" s="133"/>
      <c r="F130" s="133"/>
    </row>
    <row r="131" spans="1:8" ht="13" customHeight="1">
      <c r="A131" s="38" t="s">
        <v>44</v>
      </c>
      <c r="B131" s="51" t="s">
        <v>115</v>
      </c>
      <c r="E131" s="133"/>
      <c r="F131" s="133"/>
    </row>
    <row r="132" spans="1:8" ht="13" customHeight="1">
      <c r="A132" s="38" t="s">
        <v>19</v>
      </c>
      <c r="B132" s="39" t="s">
        <v>43</v>
      </c>
      <c r="D132" s="40"/>
      <c r="E132" s="41"/>
      <c r="F132" s="133"/>
    </row>
    <row r="133" spans="1:8" ht="13" customHeight="1">
      <c r="A133" s="38"/>
      <c r="E133" s="133"/>
      <c r="F133" s="133"/>
      <c r="G133" s="43"/>
    </row>
    <row r="134" spans="1:8" ht="13" customHeight="1">
      <c r="A134" s="63" t="s">
        <v>57</v>
      </c>
      <c r="B134" s="136" t="s">
        <v>84</v>
      </c>
      <c r="C134" s="64" t="s">
        <v>9</v>
      </c>
      <c r="D134" s="40">
        <f>13.5*19.8*2</f>
        <v>534.6</v>
      </c>
      <c r="E134" s="41">
        <v>0</v>
      </c>
      <c r="F134" s="41">
        <f>D134*E134</f>
        <v>0</v>
      </c>
    </row>
    <row r="135" spans="1:8" ht="13" customHeight="1">
      <c r="A135" s="65" t="s">
        <v>19</v>
      </c>
      <c r="B135" s="136" t="s">
        <v>120</v>
      </c>
      <c r="E135" s="133"/>
      <c r="F135" s="133"/>
      <c r="H135" s="136"/>
    </row>
    <row r="136" spans="1:8" ht="13" customHeight="1">
      <c r="A136" s="65" t="s">
        <v>44</v>
      </c>
      <c r="B136" s="136" t="s">
        <v>85</v>
      </c>
      <c r="E136" s="133"/>
      <c r="F136" s="133"/>
      <c r="H136" s="136"/>
    </row>
    <row r="137" spans="1:8" ht="13" customHeight="1">
      <c r="A137" s="65" t="s">
        <v>44</v>
      </c>
      <c r="B137" s="136" t="s">
        <v>86</v>
      </c>
      <c r="E137" s="133"/>
      <c r="F137" s="133"/>
      <c r="H137" s="136"/>
    </row>
    <row r="138" spans="1:8" ht="13" customHeight="1">
      <c r="A138" s="65" t="s">
        <v>44</v>
      </c>
      <c r="B138" s="136" t="s">
        <v>87</v>
      </c>
      <c r="E138" s="133"/>
      <c r="F138" s="133"/>
      <c r="H138" s="136"/>
    </row>
    <row r="139" spans="1:8" ht="13" customHeight="1">
      <c r="A139" s="65" t="s">
        <v>44</v>
      </c>
      <c r="B139" s="136" t="s">
        <v>119</v>
      </c>
      <c r="E139" s="133"/>
      <c r="F139" s="133"/>
      <c r="H139" s="136"/>
    </row>
    <row r="140" spans="1:8" ht="13" customHeight="1">
      <c r="A140" s="38" t="s">
        <v>19</v>
      </c>
      <c r="B140" s="138" t="s">
        <v>43</v>
      </c>
      <c r="E140" s="133"/>
      <c r="F140" s="133"/>
      <c r="H140" s="136"/>
    </row>
    <row r="141" spans="1:8" ht="13" customHeight="1">
      <c r="A141" s="44"/>
      <c r="B141" s="141"/>
      <c r="E141" s="133"/>
      <c r="F141" s="133"/>
    </row>
    <row r="142" spans="1:8" ht="13" customHeight="1">
      <c r="A142" s="36" t="s">
        <v>58</v>
      </c>
      <c r="B142" s="155" t="s">
        <v>106</v>
      </c>
      <c r="C142" s="48" t="s">
        <v>17</v>
      </c>
      <c r="D142" s="47">
        <v>2</v>
      </c>
      <c r="E142" s="133">
        <v>0</v>
      </c>
      <c r="F142" s="133">
        <f>D142*E142</f>
        <v>0</v>
      </c>
    </row>
    <row r="143" spans="1:8" ht="13" customHeight="1">
      <c r="A143" s="38" t="s">
        <v>19</v>
      </c>
      <c r="B143" s="155" t="s">
        <v>107</v>
      </c>
      <c r="E143" s="133"/>
      <c r="F143" s="133"/>
    </row>
    <row r="144" spans="1:8" ht="13" customHeight="1">
      <c r="A144" s="38" t="s">
        <v>19</v>
      </c>
      <c r="B144" s="67" t="s">
        <v>108</v>
      </c>
      <c r="E144" s="133"/>
      <c r="F144" s="133"/>
      <c r="G144" s="43"/>
    </row>
    <row r="145" spans="1:7" ht="13" customHeight="1">
      <c r="A145" s="38" t="s">
        <v>19</v>
      </c>
      <c r="B145" s="39" t="s">
        <v>43</v>
      </c>
      <c r="D145" s="40"/>
      <c r="E145" s="41"/>
      <c r="F145" s="133"/>
    </row>
    <row r="146" spans="1:7" s="160" customFormat="1" ht="13" customHeight="1">
      <c r="A146" s="236"/>
      <c r="B146" s="237"/>
      <c r="C146" s="238"/>
      <c r="D146" s="376"/>
      <c r="E146" s="238"/>
      <c r="F146" s="238"/>
    </row>
    <row r="147" spans="1:7" s="174" customFormat="1" ht="13" customHeight="1" thickBot="1">
      <c r="A147" s="239"/>
      <c r="B147" s="240" t="s">
        <v>616</v>
      </c>
      <c r="C147" s="241"/>
      <c r="D147" s="379"/>
      <c r="E147" s="242"/>
      <c r="F147" s="242">
        <f>SUM(F90:F146)</f>
        <v>0</v>
      </c>
    </row>
    <row r="148" spans="1:7" s="139" customFormat="1" ht="13" customHeight="1" thickTop="1">
      <c r="A148" s="38"/>
      <c r="B148" s="136"/>
      <c r="C148" s="131"/>
      <c r="D148" s="132"/>
      <c r="E148" s="131"/>
      <c r="F148" s="131"/>
    </row>
    <row r="149" spans="1:7" ht="13" customHeight="1">
      <c r="A149" s="44"/>
      <c r="B149" s="140"/>
      <c r="D149" s="40"/>
      <c r="E149" s="41"/>
      <c r="F149" s="133"/>
      <c r="G149" s="43"/>
    </row>
    <row r="150" spans="1:7" ht="13" customHeight="1">
      <c r="A150" s="44"/>
      <c r="B150" s="140"/>
      <c r="D150" s="40"/>
      <c r="E150" s="41"/>
      <c r="F150" s="133"/>
      <c r="G150" s="43"/>
    </row>
    <row r="151" spans="1:7" s="160" customFormat="1" ht="13" customHeight="1">
      <c r="A151" s="209" t="s">
        <v>3</v>
      </c>
      <c r="B151" s="161" t="s">
        <v>265</v>
      </c>
      <c r="C151" s="158"/>
      <c r="D151" s="219"/>
      <c r="E151" s="162"/>
      <c r="F151" s="162"/>
    </row>
    <row r="152" spans="1:7" s="174" customFormat="1" ht="13" customHeight="1" thickBot="1">
      <c r="A152" s="210" t="s">
        <v>16</v>
      </c>
      <c r="B152" s="211" t="s">
        <v>4</v>
      </c>
      <c r="C152" s="212" t="s">
        <v>5</v>
      </c>
      <c r="D152" s="372" t="s">
        <v>6</v>
      </c>
      <c r="E152" s="213" t="s">
        <v>7</v>
      </c>
      <c r="F152" s="213" t="s">
        <v>8</v>
      </c>
    </row>
    <row r="153" spans="1:7" s="174" customFormat="1" ht="13" customHeight="1" thickTop="1">
      <c r="A153" s="526"/>
      <c r="B153" s="202"/>
      <c r="C153" s="527"/>
      <c r="D153" s="528"/>
      <c r="E153" s="529"/>
      <c r="F153" s="529"/>
    </row>
    <row r="154" spans="1:7" s="139" customFormat="1" ht="13" customHeight="1">
      <c r="A154" s="46" t="s">
        <v>0</v>
      </c>
      <c r="B154" s="138" t="s">
        <v>88</v>
      </c>
      <c r="C154" s="45"/>
      <c r="D154" s="132"/>
      <c r="E154" s="133"/>
      <c r="F154" s="133"/>
    </row>
    <row r="155" spans="1:7" s="139" customFormat="1" ht="13" customHeight="1">
      <c r="A155" s="65" t="s">
        <v>44</v>
      </c>
      <c r="B155" s="138" t="s">
        <v>757</v>
      </c>
      <c r="C155" s="45"/>
      <c r="D155" s="132"/>
      <c r="E155" s="133"/>
      <c r="F155" s="133"/>
    </row>
    <row r="156" spans="1:7" ht="13" customHeight="1">
      <c r="A156" s="38" t="s">
        <v>19</v>
      </c>
      <c r="B156" s="138" t="s">
        <v>752</v>
      </c>
      <c r="C156" s="45" t="s">
        <v>10</v>
      </c>
      <c r="D156" s="132">
        <f>(7.8*2+6*3+2.8*3)*1*2</f>
        <v>84</v>
      </c>
      <c r="E156" s="133">
        <v>0</v>
      </c>
      <c r="F156" s="133">
        <f t="shared" ref="F156:F159" si="2">D156*E156</f>
        <v>0</v>
      </c>
    </row>
    <row r="157" spans="1:7" ht="13" customHeight="1">
      <c r="A157" s="65" t="s">
        <v>44</v>
      </c>
      <c r="B157" s="138" t="s">
        <v>753</v>
      </c>
      <c r="C157" s="45" t="s">
        <v>10</v>
      </c>
      <c r="D157" s="132">
        <f>19.8*2</f>
        <v>39.6</v>
      </c>
      <c r="E157" s="133">
        <v>0</v>
      </c>
      <c r="F157" s="133">
        <f t="shared" si="2"/>
        <v>0</v>
      </c>
    </row>
    <row r="158" spans="1:7" ht="13" customHeight="1">
      <c r="A158" s="65" t="s">
        <v>44</v>
      </c>
      <c r="B158" s="138" t="s">
        <v>736</v>
      </c>
      <c r="C158" s="45"/>
      <c r="E158" s="133"/>
      <c r="F158" s="133"/>
    </row>
    <row r="159" spans="1:7" ht="13" customHeight="1">
      <c r="A159" s="65" t="s">
        <v>44</v>
      </c>
      <c r="B159" s="138" t="s">
        <v>754</v>
      </c>
      <c r="C159" s="45" t="s">
        <v>10</v>
      </c>
      <c r="D159" s="132">
        <f>19.8*2</f>
        <v>39.6</v>
      </c>
      <c r="E159" s="133">
        <v>0</v>
      </c>
      <c r="F159" s="133">
        <f t="shared" si="2"/>
        <v>0</v>
      </c>
    </row>
    <row r="160" spans="1:7" ht="13" customHeight="1">
      <c r="A160" s="65" t="s">
        <v>44</v>
      </c>
      <c r="B160" s="138" t="s">
        <v>755</v>
      </c>
      <c r="C160" s="45" t="s">
        <v>10</v>
      </c>
      <c r="D160" s="132">
        <f>19.8*2</f>
        <v>39.6</v>
      </c>
      <c r="E160" s="133">
        <v>0</v>
      </c>
      <c r="F160" s="133">
        <f t="shared" ref="F160" si="3">D160*E160</f>
        <v>0</v>
      </c>
    </row>
    <row r="161" spans="1:7" ht="13" customHeight="1">
      <c r="A161" s="38" t="s">
        <v>19</v>
      </c>
      <c r="B161" s="138" t="s">
        <v>96</v>
      </c>
      <c r="C161" s="45"/>
      <c r="E161" s="133"/>
      <c r="F161" s="133"/>
    </row>
    <row r="162" spans="1:7" ht="13" customHeight="1">
      <c r="A162" s="38" t="s">
        <v>19</v>
      </c>
      <c r="B162" s="138" t="s">
        <v>43</v>
      </c>
      <c r="E162" s="133"/>
      <c r="F162" s="133"/>
    </row>
    <row r="163" spans="1:7" ht="13" customHeight="1">
      <c r="A163" s="44"/>
      <c r="B163" s="140"/>
      <c r="D163" s="40"/>
      <c r="E163" s="41"/>
      <c r="F163" s="133"/>
      <c r="G163" s="43"/>
    </row>
    <row r="164" spans="1:7" ht="13" customHeight="1">
      <c r="A164" s="36" t="s">
        <v>1</v>
      </c>
      <c r="B164" s="138" t="s">
        <v>420</v>
      </c>
      <c r="C164" s="45" t="s">
        <v>10</v>
      </c>
      <c r="D164" s="132">
        <f>19.8*3*2</f>
        <v>118.80000000000001</v>
      </c>
      <c r="E164" s="50">
        <v>0</v>
      </c>
      <c r="F164" s="50">
        <f>D164*E164</f>
        <v>0</v>
      </c>
    </row>
    <row r="165" spans="1:7" ht="13" customHeight="1">
      <c r="A165" s="65" t="s">
        <v>44</v>
      </c>
      <c r="B165" s="138" t="s">
        <v>421</v>
      </c>
      <c r="C165" s="45"/>
      <c r="E165" s="50"/>
      <c r="F165" s="50"/>
    </row>
    <row r="166" spans="1:7" ht="13" customHeight="1">
      <c r="A166" s="65" t="s">
        <v>44</v>
      </c>
      <c r="B166" s="138" t="s">
        <v>441</v>
      </c>
      <c r="C166" s="45"/>
      <c r="E166" s="50"/>
      <c r="F166" s="50"/>
    </row>
    <row r="167" spans="1:7" ht="13" customHeight="1">
      <c r="A167" s="38" t="s">
        <v>19</v>
      </c>
      <c r="B167" s="39" t="s">
        <v>43</v>
      </c>
      <c r="D167" s="40"/>
      <c r="E167" s="41"/>
      <c r="F167" s="133"/>
    </row>
    <row r="168" spans="1:7" ht="13" customHeight="1">
      <c r="A168" s="137"/>
      <c r="D168" s="40"/>
      <c r="E168" s="41"/>
      <c r="F168" s="133"/>
      <c r="G168" s="43"/>
    </row>
    <row r="169" spans="1:7" ht="13" customHeight="1">
      <c r="A169" s="355" t="s">
        <v>2</v>
      </c>
      <c r="B169" s="136" t="s">
        <v>422</v>
      </c>
      <c r="C169" s="131" t="s">
        <v>17</v>
      </c>
      <c r="D169" s="130">
        <f>D134*1.9*2</f>
        <v>2031.48</v>
      </c>
      <c r="E169" s="41">
        <v>0</v>
      </c>
      <c r="F169" s="133">
        <f t="shared" ref="F169" si="4">D169*E169</f>
        <v>0</v>
      </c>
      <c r="G169" s="43"/>
    </row>
    <row r="170" spans="1:7" ht="13" customHeight="1">
      <c r="A170" s="355"/>
      <c r="B170" s="136" t="s">
        <v>423</v>
      </c>
      <c r="D170" s="40"/>
      <c r="E170" s="41"/>
      <c r="F170" s="133"/>
      <c r="G170" s="43"/>
    </row>
    <row r="171" spans="1:7" ht="13" customHeight="1">
      <c r="A171" s="355"/>
      <c r="B171" s="136" t="s">
        <v>424</v>
      </c>
      <c r="D171" s="40"/>
      <c r="E171" s="41"/>
      <c r="F171" s="133"/>
      <c r="G171" s="43"/>
    </row>
    <row r="172" spans="1:7" ht="13" customHeight="1">
      <c r="A172" s="137" t="s">
        <v>44</v>
      </c>
      <c r="B172" s="141" t="s">
        <v>425</v>
      </c>
      <c r="D172" s="40"/>
      <c r="E172" s="41"/>
      <c r="F172" s="133"/>
      <c r="G172" s="43"/>
    </row>
    <row r="173" spans="1:7" ht="13" customHeight="1">
      <c r="A173" s="137" t="s">
        <v>19</v>
      </c>
      <c r="B173" s="138" t="s">
        <v>43</v>
      </c>
      <c r="D173" s="40"/>
      <c r="E173" s="41"/>
      <c r="F173" s="133"/>
    </row>
    <row r="174" spans="1:7" ht="12" customHeight="1">
      <c r="A174" s="137"/>
      <c r="D174" s="40"/>
      <c r="E174" s="41"/>
      <c r="F174" s="133"/>
      <c r="G174" s="43"/>
    </row>
    <row r="175" spans="1:7" ht="12" customHeight="1">
      <c r="A175" s="134" t="s">
        <v>3</v>
      </c>
      <c r="B175" s="138" t="s">
        <v>103</v>
      </c>
      <c r="C175" s="131" t="s">
        <v>17</v>
      </c>
      <c r="D175" s="314">
        <v>6</v>
      </c>
      <c r="E175" s="133">
        <v>0</v>
      </c>
      <c r="F175" s="133">
        <f t="shared" ref="F175" si="5">D175*E175</f>
        <v>0</v>
      </c>
    </row>
    <row r="176" spans="1:7" ht="12" customHeight="1">
      <c r="A176" s="137" t="s">
        <v>44</v>
      </c>
      <c r="B176" s="138" t="s">
        <v>435</v>
      </c>
      <c r="D176" s="314"/>
      <c r="E176" s="133"/>
      <c r="F176" s="133"/>
    </row>
    <row r="177" spans="1:8" ht="12" customHeight="1">
      <c r="A177" s="137"/>
      <c r="B177" s="138" t="s">
        <v>436</v>
      </c>
      <c r="D177" s="314"/>
      <c r="E177" s="133"/>
      <c r="F177" s="133"/>
    </row>
    <row r="178" spans="1:8" ht="12" customHeight="1">
      <c r="A178" s="137" t="s">
        <v>44</v>
      </c>
      <c r="B178" s="138" t="s">
        <v>437</v>
      </c>
      <c r="D178" s="314"/>
      <c r="E178" s="133"/>
      <c r="F178" s="133"/>
    </row>
    <row r="179" spans="1:8" ht="12" customHeight="1">
      <c r="A179" s="137"/>
      <c r="B179" s="138" t="s">
        <v>438</v>
      </c>
      <c r="D179" s="314"/>
      <c r="E179" s="133"/>
      <c r="F179" s="133"/>
    </row>
    <row r="180" spans="1:8" ht="12" customHeight="1">
      <c r="A180" s="137" t="s">
        <v>44</v>
      </c>
      <c r="B180" s="138" t="s">
        <v>439</v>
      </c>
      <c r="D180" s="314"/>
      <c r="E180" s="133"/>
      <c r="F180" s="133"/>
    </row>
    <row r="181" spans="1:8" ht="12" customHeight="1">
      <c r="A181" s="137"/>
      <c r="B181" s="138" t="s">
        <v>440</v>
      </c>
      <c r="D181" s="314"/>
      <c r="E181" s="133"/>
      <c r="F181" s="133"/>
    </row>
    <row r="182" spans="1:8" ht="12" customHeight="1">
      <c r="A182" s="137" t="s">
        <v>19</v>
      </c>
      <c r="B182" s="138" t="s">
        <v>43</v>
      </c>
      <c r="D182" s="40"/>
      <c r="E182" s="41"/>
      <c r="F182" s="133"/>
    </row>
    <row r="183" spans="1:8" ht="13" customHeight="1">
      <c r="A183" s="38"/>
      <c r="B183" s="66"/>
      <c r="E183" s="133"/>
      <c r="F183" s="133"/>
      <c r="H183" s="155"/>
    </row>
    <row r="184" spans="1:8" s="144" customFormat="1" ht="13" customHeight="1">
      <c r="A184" s="152" t="s">
        <v>53</v>
      </c>
      <c r="B184" s="147" t="s">
        <v>135</v>
      </c>
      <c r="C184" s="148" t="s">
        <v>10</v>
      </c>
      <c r="D184" s="150">
        <f>19.8*2</f>
        <v>39.6</v>
      </c>
      <c r="E184" s="149">
        <v>0</v>
      </c>
      <c r="F184" s="149">
        <f>D184*E184</f>
        <v>0</v>
      </c>
      <c r="H184" s="145"/>
    </row>
    <row r="185" spans="1:8" s="144" customFormat="1" ht="13" customHeight="1">
      <c r="A185" s="153" t="s">
        <v>19</v>
      </c>
      <c r="B185" s="147" t="s">
        <v>136</v>
      </c>
      <c r="C185" s="148"/>
      <c r="D185" s="150"/>
      <c r="E185" s="149"/>
      <c r="F185" s="149"/>
      <c r="H185" s="145"/>
    </row>
    <row r="186" spans="1:8" s="146" customFormat="1" ht="13" customHeight="1">
      <c r="A186" s="153" t="s">
        <v>19</v>
      </c>
      <c r="B186" s="151" t="s">
        <v>43</v>
      </c>
      <c r="C186" s="148"/>
      <c r="D186" s="150"/>
      <c r="E186" s="149"/>
      <c r="F186" s="149"/>
    </row>
    <row r="187" spans="1:8" ht="13" customHeight="1">
      <c r="A187" s="44"/>
      <c r="B187" s="140"/>
      <c r="D187" s="40"/>
      <c r="E187" s="41"/>
      <c r="F187" s="133"/>
      <c r="G187" s="43"/>
    </row>
    <row r="188" spans="1:8" ht="13" customHeight="1">
      <c r="A188" s="36" t="s">
        <v>56</v>
      </c>
      <c r="B188" s="138" t="s">
        <v>105</v>
      </c>
      <c r="C188" s="131" t="s">
        <v>10</v>
      </c>
      <c r="D188" s="40">
        <f>3*2*2</f>
        <v>12</v>
      </c>
      <c r="E188" s="41">
        <v>0</v>
      </c>
      <c r="F188" s="133">
        <f>D188*E188</f>
        <v>0</v>
      </c>
    </row>
    <row r="189" spans="1:8" ht="13" customHeight="1">
      <c r="A189" s="36"/>
      <c r="B189" s="138" t="s">
        <v>104</v>
      </c>
      <c r="D189" s="40"/>
      <c r="E189" s="41"/>
      <c r="F189" s="133"/>
    </row>
    <row r="190" spans="1:8" ht="13" customHeight="1">
      <c r="A190" s="38" t="s">
        <v>19</v>
      </c>
      <c r="B190" s="39" t="s">
        <v>43</v>
      </c>
      <c r="D190" s="40"/>
      <c r="E190" s="41"/>
      <c r="F190" s="133"/>
    </row>
    <row r="191" spans="1:8" ht="13" customHeight="1">
      <c r="A191" s="44"/>
      <c r="B191" s="141"/>
      <c r="E191" s="133"/>
      <c r="F191" s="133"/>
    </row>
    <row r="192" spans="1:8" ht="13" customHeight="1">
      <c r="A192" s="36" t="s">
        <v>57</v>
      </c>
      <c r="B192" s="155" t="s">
        <v>430</v>
      </c>
      <c r="C192" s="131" t="s">
        <v>9</v>
      </c>
      <c r="D192" s="132">
        <f>64.5*2</f>
        <v>129</v>
      </c>
      <c r="E192" s="133">
        <v>0</v>
      </c>
      <c r="F192" s="133">
        <f>D192*E192</f>
        <v>0</v>
      </c>
    </row>
    <row r="193" spans="1:7" ht="13" customHeight="1">
      <c r="A193" s="36"/>
      <c r="B193" s="155" t="s">
        <v>431</v>
      </c>
      <c r="E193" s="133"/>
      <c r="F193" s="133"/>
    </row>
    <row r="194" spans="1:7" ht="13" customHeight="1">
      <c r="A194" s="36"/>
      <c r="B194" s="155" t="s">
        <v>429</v>
      </c>
      <c r="E194" s="133"/>
      <c r="F194" s="133"/>
    </row>
    <row r="195" spans="1:7" ht="13" customHeight="1">
      <c r="A195" s="36"/>
      <c r="B195" s="155" t="s">
        <v>428</v>
      </c>
      <c r="E195" s="133"/>
      <c r="F195" s="133"/>
    </row>
    <row r="196" spans="1:7" ht="13" customHeight="1">
      <c r="A196" s="38" t="s">
        <v>19</v>
      </c>
      <c r="B196" s="39" t="s">
        <v>43</v>
      </c>
      <c r="D196" s="40"/>
      <c r="E196" s="41"/>
      <c r="F196" s="133"/>
    </row>
    <row r="197" spans="1:7" ht="13" customHeight="1">
      <c r="A197" s="36"/>
      <c r="B197" s="66"/>
    </row>
    <row r="198" spans="1:7" ht="13" customHeight="1">
      <c r="A198" s="36" t="s">
        <v>58</v>
      </c>
      <c r="B198" s="39" t="s">
        <v>432</v>
      </c>
      <c r="C198" s="131" t="s">
        <v>10</v>
      </c>
      <c r="D198" s="40">
        <f>19.8*3*2</f>
        <v>118.80000000000001</v>
      </c>
      <c r="E198" s="41">
        <v>0</v>
      </c>
      <c r="F198" s="133">
        <f>D198*E198</f>
        <v>0</v>
      </c>
    </row>
    <row r="199" spans="1:7" ht="13" customHeight="1">
      <c r="A199" s="36"/>
      <c r="B199" s="39" t="s">
        <v>433</v>
      </c>
      <c r="D199" s="40"/>
      <c r="E199" s="41"/>
      <c r="F199" s="133"/>
    </row>
    <row r="200" spans="1:7" ht="13" customHeight="1">
      <c r="A200" s="38" t="s">
        <v>19</v>
      </c>
      <c r="B200" s="39" t="s">
        <v>43</v>
      </c>
      <c r="D200" s="40"/>
      <c r="E200" s="41"/>
      <c r="F200" s="133"/>
    </row>
    <row r="201" spans="1:7" s="139" customFormat="1" ht="13" customHeight="1">
      <c r="A201" s="137"/>
      <c r="B201" s="136"/>
      <c r="C201" s="131"/>
      <c r="D201" s="132"/>
      <c r="E201" s="131"/>
      <c r="F201" s="131"/>
    </row>
    <row r="202" spans="1:7" s="139" customFormat="1" ht="13" customHeight="1">
      <c r="A202" s="68" t="s">
        <v>59</v>
      </c>
      <c r="B202" s="138" t="s">
        <v>116</v>
      </c>
      <c r="C202" s="45"/>
      <c r="D202" s="132"/>
      <c r="E202" s="133"/>
      <c r="F202" s="133"/>
    </row>
    <row r="203" spans="1:7" ht="13" customHeight="1">
      <c r="A203" s="137" t="s">
        <v>44</v>
      </c>
      <c r="B203" s="138" t="s">
        <v>741</v>
      </c>
      <c r="C203" s="45" t="s">
        <v>10</v>
      </c>
      <c r="D203" s="132">
        <f>19.8*2</f>
        <v>39.6</v>
      </c>
      <c r="E203" s="133">
        <v>0</v>
      </c>
      <c r="F203" s="133">
        <f>D203*E203</f>
        <v>0</v>
      </c>
    </row>
    <row r="204" spans="1:7" ht="13" customHeight="1">
      <c r="A204" s="137" t="s">
        <v>19</v>
      </c>
      <c r="B204" s="138" t="s">
        <v>43</v>
      </c>
      <c r="E204" s="133"/>
      <c r="F204" s="133"/>
    </row>
    <row r="205" spans="1:7" s="160" customFormat="1" ht="13" customHeight="1">
      <c r="A205" s="236"/>
      <c r="B205" s="237"/>
      <c r="C205" s="238"/>
      <c r="D205" s="376"/>
      <c r="E205" s="238"/>
      <c r="F205" s="238"/>
    </row>
    <row r="206" spans="1:7" s="174" customFormat="1" ht="13" customHeight="1" thickBot="1">
      <c r="A206" s="239"/>
      <c r="B206" s="240" t="s">
        <v>268</v>
      </c>
      <c r="C206" s="241"/>
      <c r="D206" s="379"/>
      <c r="E206" s="242"/>
      <c r="F206" s="242">
        <f>SUM(F153:F205)</f>
        <v>0</v>
      </c>
    </row>
    <row r="207" spans="1:7" ht="13" customHeight="1" thickTop="1">
      <c r="A207" s="36"/>
      <c r="B207" s="66"/>
    </row>
    <row r="208" spans="1:7" ht="13" customHeight="1">
      <c r="A208" s="44"/>
      <c r="B208" s="140"/>
      <c r="D208" s="40"/>
      <c r="E208" s="41"/>
      <c r="F208" s="133"/>
      <c r="G208" s="43"/>
    </row>
    <row r="209" spans="1:7" ht="13" customHeight="1">
      <c r="A209" s="44"/>
      <c r="B209" s="140"/>
      <c r="D209" s="40"/>
      <c r="E209" s="41"/>
      <c r="F209" s="133"/>
      <c r="G209" s="43"/>
    </row>
    <row r="210" spans="1:7" s="160" customFormat="1" ht="13" customHeight="1">
      <c r="A210" s="209" t="s">
        <v>53</v>
      </c>
      <c r="B210" s="161" t="s">
        <v>269</v>
      </c>
      <c r="C210" s="158"/>
      <c r="D210" s="219"/>
      <c r="E210" s="162"/>
      <c r="F210" s="162"/>
    </row>
    <row r="211" spans="1:7" s="174" customFormat="1" ht="13" customHeight="1" thickBot="1">
      <c r="A211" s="210" t="s">
        <v>16</v>
      </c>
      <c r="B211" s="211" t="s">
        <v>4</v>
      </c>
      <c r="C211" s="212" t="s">
        <v>5</v>
      </c>
      <c r="D211" s="372" t="s">
        <v>6</v>
      </c>
      <c r="E211" s="213" t="s">
        <v>7</v>
      </c>
      <c r="F211" s="213" t="s">
        <v>8</v>
      </c>
    </row>
    <row r="212" spans="1:7" s="174" customFormat="1" ht="13" customHeight="1" thickTop="1">
      <c r="A212" s="526"/>
      <c r="B212" s="202"/>
      <c r="C212" s="527"/>
      <c r="D212" s="528"/>
      <c r="E212" s="529"/>
      <c r="F212" s="529"/>
    </row>
    <row r="213" spans="1:7" ht="13" customHeight="1">
      <c r="A213" s="36" t="s">
        <v>0</v>
      </c>
      <c r="B213" s="138" t="s">
        <v>426</v>
      </c>
      <c r="C213" s="48"/>
      <c r="D213" s="47"/>
      <c r="E213" s="50"/>
      <c r="F213" s="50"/>
    </row>
    <row r="214" spans="1:7" ht="13" customHeight="1">
      <c r="A214" s="36"/>
      <c r="B214" s="138" t="s">
        <v>427</v>
      </c>
      <c r="C214" s="48"/>
      <c r="D214" s="47"/>
      <c r="E214" s="50"/>
      <c r="F214" s="50"/>
    </row>
    <row r="215" spans="1:7" ht="13" customHeight="1">
      <c r="A215" s="137" t="s">
        <v>44</v>
      </c>
      <c r="B215" s="51" t="s">
        <v>97</v>
      </c>
      <c r="C215" s="48" t="s">
        <v>17</v>
      </c>
      <c r="D215" s="47">
        <v>5</v>
      </c>
      <c r="E215" s="133">
        <v>0</v>
      </c>
      <c r="F215" s="50">
        <f t="shared" ref="F215:F220" si="6">D215*E215</f>
        <v>0</v>
      </c>
    </row>
    <row r="216" spans="1:7" ht="13" customHeight="1">
      <c r="A216" s="137" t="s">
        <v>44</v>
      </c>
      <c r="B216" s="51" t="s">
        <v>98</v>
      </c>
      <c r="C216" s="48" t="s">
        <v>17</v>
      </c>
      <c r="D216" s="47">
        <v>5</v>
      </c>
      <c r="E216" s="133">
        <v>0</v>
      </c>
      <c r="F216" s="50">
        <f t="shared" si="6"/>
        <v>0</v>
      </c>
    </row>
    <row r="217" spans="1:7" ht="13" customHeight="1">
      <c r="A217" s="137" t="s">
        <v>44</v>
      </c>
      <c r="B217" s="51" t="s">
        <v>99</v>
      </c>
      <c r="C217" s="48" t="s">
        <v>17</v>
      </c>
      <c r="D217" s="47">
        <v>3</v>
      </c>
      <c r="E217" s="133">
        <v>0</v>
      </c>
      <c r="F217" s="50">
        <f t="shared" si="6"/>
        <v>0</v>
      </c>
    </row>
    <row r="218" spans="1:7" ht="13" customHeight="1">
      <c r="A218" s="137" t="s">
        <v>44</v>
      </c>
      <c r="B218" s="51" t="s">
        <v>100</v>
      </c>
      <c r="C218" s="48" t="s">
        <v>17</v>
      </c>
      <c r="D218" s="47">
        <v>3</v>
      </c>
      <c r="E218" s="133">
        <v>0</v>
      </c>
      <c r="F218" s="50">
        <f t="shared" si="6"/>
        <v>0</v>
      </c>
    </row>
    <row r="219" spans="1:7" ht="13" customHeight="1">
      <c r="A219" s="137" t="s">
        <v>44</v>
      </c>
      <c r="B219" s="51" t="s">
        <v>101</v>
      </c>
      <c r="C219" s="48" t="s">
        <v>17</v>
      </c>
      <c r="D219" s="47">
        <v>2</v>
      </c>
      <c r="E219" s="133">
        <v>0</v>
      </c>
      <c r="F219" s="50">
        <f t="shared" si="6"/>
        <v>0</v>
      </c>
    </row>
    <row r="220" spans="1:7" ht="13" customHeight="1">
      <c r="A220" s="137" t="s">
        <v>44</v>
      </c>
      <c r="B220" s="51" t="s">
        <v>102</v>
      </c>
      <c r="C220" s="48" t="s">
        <v>17</v>
      </c>
      <c r="D220" s="47">
        <v>2</v>
      </c>
      <c r="E220" s="133">
        <v>0</v>
      </c>
      <c r="F220" s="50">
        <f t="shared" si="6"/>
        <v>0</v>
      </c>
    </row>
    <row r="221" spans="1:7" ht="13" customHeight="1">
      <c r="A221" s="38" t="s">
        <v>19</v>
      </c>
      <c r="B221" s="39" t="s">
        <v>43</v>
      </c>
      <c r="D221" s="40"/>
      <c r="E221" s="41"/>
      <c r="F221" s="133"/>
    </row>
    <row r="222" spans="1:7" ht="13" customHeight="1">
      <c r="A222" s="38"/>
      <c r="B222" s="39"/>
      <c r="D222" s="40"/>
      <c r="E222" s="41"/>
      <c r="F222" s="133"/>
    </row>
    <row r="223" spans="1:7" ht="13" customHeight="1">
      <c r="A223" s="36" t="s">
        <v>1</v>
      </c>
      <c r="B223" s="39" t="s">
        <v>66</v>
      </c>
      <c r="C223" s="131" t="s">
        <v>10</v>
      </c>
      <c r="D223" s="40">
        <f>(19.8+13.5*2+13.5*2+1.5*8)*2+10</f>
        <v>181.6</v>
      </c>
      <c r="E223" s="41">
        <v>0</v>
      </c>
      <c r="F223" s="133">
        <f>D223*E223</f>
        <v>0</v>
      </c>
    </row>
    <row r="224" spans="1:7" ht="13" customHeight="1">
      <c r="A224" s="38" t="s">
        <v>19</v>
      </c>
      <c r="B224" s="39" t="s">
        <v>70</v>
      </c>
      <c r="D224" s="40"/>
      <c r="E224" s="41"/>
      <c r="F224" s="133"/>
    </row>
    <row r="225" spans="1:6" ht="13" customHeight="1">
      <c r="A225" s="38" t="s">
        <v>19</v>
      </c>
      <c r="B225" s="39" t="s">
        <v>393</v>
      </c>
      <c r="D225" s="40"/>
      <c r="E225" s="41"/>
      <c r="F225" s="133"/>
    </row>
    <row r="226" spans="1:6" ht="13" customHeight="1">
      <c r="A226" s="38"/>
      <c r="B226" s="39" t="s">
        <v>394</v>
      </c>
      <c r="D226" s="40"/>
      <c r="E226" s="41"/>
      <c r="F226" s="133"/>
    </row>
    <row r="227" spans="1:6" ht="13" customHeight="1">
      <c r="A227" s="38" t="s">
        <v>19</v>
      </c>
      <c r="B227" s="39" t="s">
        <v>43</v>
      </c>
      <c r="D227" s="40"/>
      <c r="E227" s="41"/>
      <c r="F227" s="133"/>
    </row>
    <row r="228" spans="1:6" s="160" customFormat="1" ht="13" customHeight="1">
      <c r="A228" s="236"/>
      <c r="B228" s="237"/>
      <c r="C228" s="238"/>
      <c r="D228" s="376"/>
      <c r="E228" s="238"/>
      <c r="F228" s="238"/>
    </row>
    <row r="229" spans="1:6" s="174" customFormat="1" ht="13" customHeight="1" thickBot="1">
      <c r="A229" s="239"/>
      <c r="B229" s="240" t="s">
        <v>617</v>
      </c>
      <c r="C229" s="241"/>
      <c r="D229" s="379"/>
      <c r="E229" s="242"/>
      <c r="F229" s="242">
        <f>SUM(F212:F228)</f>
        <v>0</v>
      </c>
    </row>
    <row r="230" spans="1:6" ht="13" customHeight="1" thickTop="1">
      <c r="A230" s="32"/>
    </row>
    <row r="232" spans="1:6" ht="13" customHeight="1" thickBot="1"/>
    <row r="233" spans="1:6" s="160" customFormat="1" ht="20" thickBot="1">
      <c r="A233" s="271"/>
      <c r="B233" s="271" t="s">
        <v>618</v>
      </c>
      <c r="C233" s="271"/>
      <c r="D233" s="271"/>
      <c r="E233" s="271"/>
      <c r="F233" s="272">
        <f>F31+F84+F147+F206+F229</f>
        <v>0</v>
      </c>
    </row>
    <row r="234" spans="1:6" ht="13" customHeight="1" thickTop="1"/>
  </sheetData>
  <pageMargins left="0.7" right="0.7" top="0.75" bottom="0.75" header="0.3" footer="0.3"/>
  <pageSetup paperSize="9" orientation="portrait" r:id="rId1"/>
  <headerFooter>
    <oddFooter>&amp;C&amp;"Calibri,Regular"&amp;K000000&amp;P/&amp;N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1FC65-3E9B-5C4F-8DCC-6CFA5BD2DB9B}">
  <dimension ref="A2:F437"/>
  <sheetViews>
    <sheetView zoomScale="137" zoomScaleNormal="137" zoomScalePageLayoutView="90" workbookViewId="0">
      <selection activeCell="G17" sqref="G17"/>
    </sheetView>
  </sheetViews>
  <sheetFormatPr baseColWidth="10" defaultColWidth="11" defaultRowHeight="13" customHeight="1"/>
  <cols>
    <col min="1" max="1" width="7.83203125" style="134" bestFit="1" customWidth="1"/>
    <col min="2" max="2" width="37.6640625" style="136" customWidth="1"/>
    <col min="3" max="3" width="3.33203125" style="131" bestFit="1" customWidth="1"/>
    <col min="4" max="4" width="7.6640625" style="132" customWidth="1"/>
    <col min="5" max="5" width="10.5" style="131" customWidth="1"/>
    <col min="6" max="6" width="12.33203125" style="131" bestFit="1" customWidth="1"/>
    <col min="7" max="16384" width="11" style="134"/>
  </cols>
  <sheetData>
    <row r="2" spans="1:6" s="160" customFormat="1" ht="19">
      <c r="A2" s="205"/>
      <c r="B2" s="577" t="s">
        <v>613</v>
      </c>
      <c r="C2" s="577"/>
      <c r="D2" s="577"/>
      <c r="E2" s="577"/>
      <c r="F2" s="577"/>
    </row>
    <row r="3" spans="1:6" ht="13" customHeight="1">
      <c r="A3" s="109"/>
      <c r="B3" s="110"/>
      <c r="C3" s="111"/>
      <c r="D3" s="112"/>
      <c r="E3" s="113"/>
      <c r="F3" s="113"/>
    </row>
    <row r="4" spans="1:6" ht="13" customHeight="1">
      <c r="A4" s="109"/>
      <c r="B4" s="110"/>
      <c r="C4" s="111"/>
      <c r="D4" s="112"/>
      <c r="E4" s="113"/>
      <c r="F4" s="113"/>
    </row>
    <row r="5" spans="1:6" ht="13" customHeight="1">
      <c r="B5" s="134"/>
      <c r="C5" s="134"/>
      <c r="D5" s="134"/>
      <c r="E5" s="134"/>
      <c r="F5" s="134"/>
    </row>
    <row r="6" spans="1:6" ht="13" customHeight="1">
      <c r="A6" s="416" t="s">
        <v>0</v>
      </c>
      <c r="B6" s="417" t="s">
        <v>565</v>
      </c>
      <c r="C6" s="418"/>
      <c r="D6" s="419"/>
      <c r="E6" s="420"/>
      <c r="F6" s="420"/>
    </row>
    <row r="7" spans="1:6" ht="13" customHeight="1" thickBot="1">
      <c r="A7" s="421" t="s">
        <v>16</v>
      </c>
      <c r="B7" s="422" t="s">
        <v>4</v>
      </c>
      <c r="C7" s="423" t="s">
        <v>5</v>
      </c>
      <c r="D7" s="424" t="s">
        <v>6</v>
      </c>
      <c r="E7" s="425" t="s">
        <v>7</v>
      </c>
      <c r="F7" s="425" t="s">
        <v>8</v>
      </c>
    </row>
    <row r="8" spans="1:6" ht="13" customHeight="1" thickTop="1">
      <c r="A8" s="426"/>
      <c r="B8" s="427"/>
      <c r="C8" s="428"/>
      <c r="D8" s="429"/>
      <c r="E8" s="430"/>
      <c r="F8" s="431"/>
    </row>
    <row r="9" spans="1:6" ht="13" customHeight="1">
      <c r="A9" s="432" t="s">
        <v>0</v>
      </c>
      <c r="B9" s="433" t="s">
        <v>566</v>
      </c>
      <c r="C9" s="434" t="s">
        <v>10</v>
      </c>
      <c r="D9" s="435">
        <f>2.8</f>
        <v>2.8</v>
      </c>
      <c r="E9" s="430">
        <v>0</v>
      </c>
      <c r="F9" s="430">
        <f>D9*E9</f>
        <v>0</v>
      </c>
    </row>
    <row r="10" spans="1:6" ht="13" customHeight="1">
      <c r="A10" s="436" t="s">
        <v>19</v>
      </c>
      <c r="B10" s="433" t="s">
        <v>749</v>
      </c>
      <c r="C10" s="428"/>
      <c r="D10" s="435"/>
      <c r="E10" s="431"/>
      <c r="F10" s="431"/>
    </row>
    <row r="11" spans="1:6" ht="13" customHeight="1">
      <c r="A11" s="437" t="s">
        <v>44</v>
      </c>
      <c r="B11" s="433" t="s">
        <v>750</v>
      </c>
      <c r="C11" s="428"/>
      <c r="D11" s="435"/>
      <c r="E11" s="431"/>
      <c r="F11" s="431"/>
    </row>
    <row r="12" spans="1:6" s="139" customFormat="1" ht="13" customHeight="1">
      <c r="A12" s="438" t="s">
        <v>19</v>
      </c>
      <c r="B12" s="439" t="s">
        <v>43</v>
      </c>
      <c r="C12" s="428"/>
      <c r="D12" s="435"/>
      <c r="E12" s="431"/>
      <c r="F12" s="431"/>
    </row>
    <row r="13" spans="1:6" s="139" customFormat="1" ht="13" customHeight="1">
      <c r="A13" s="118"/>
      <c r="B13" s="140"/>
      <c r="C13" s="131"/>
      <c r="D13" s="40"/>
      <c r="E13" s="41"/>
      <c r="F13" s="133"/>
    </row>
    <row r="14" spans="1:6" s="139" customFormat="1" ht="13" customHeight="1">
      <c r="A14" s="134" t="s">
        <v>1</v>
      </c>
      <c r="B14" s="138" t="s">
        <v>567</v>
      </c>
      <c r="C14" s="131" t="s">
        <v>9</v>
      </c>
      <c r="D14" s="132">
        <f>(50.3+7.8*2)*0.29*2</f>
        <v>38.221999999999994</v>
      </c>
      <c r="E14" s="133">
        <v>0</v>
      </c>
      <c r="F14" s="133">
        <f>D14*E14</f>
        <v>0</v>
      </c>
    </row>
    <row r="15" spans="1:6" s="139" customFormat="1" ht="13" customHeight="1">
      <c r="A15" s="134"/>
      <c r="B15" s="138" t="s">
        <v>568</v>
      </c>
      <c r="C15" s="131"/>
      <c r="D15" s="132"/>
      <c r="E15" s="133"/>
      <c r="F15" s="133"/>
    </row>
    <row r="16" spans="1:6" ht="13" customHeight="1">
      <c r="A16" s="116" t="s">
        <v>19</v>
      </c>
      <c r="B16" s="138" t="s">
        <v>569</v>
      </c>
      <c r="C16" s="53"/>
      <c r="D16" s="54"/>
      <c r="E16" s="55"/>
      <c r="F16" s="55"/>
    </row>
    <row r="17" spans="1:6" ht="13" customHeight="1">
      <c r="A17" s="116" t="s">
        <v>44</v>
      </c>
      <c r="B17" s="128" t="s">
        <v>570</v>
      </c>
      <c r="C17" s="53"/>
      <c r="D17" s="54"/>
      <c r="E17" s="55"/>
      <c r="F17" s="55"/>
    </row>
    <row r="18" spans="1:6" s="139" customFormat="1" ht="13" customHeight="1">
      <c r="A18" s="116" t="s">
        <v>44</v>
      </c>
      <c r="B18" s="128" t="s">
        <v>571</v>
      </c>
      <c r="C18" s="53"/>
      <c r="D18" s="54"/>
      <c r="E18" s="55"/>
      <c r="F18" s="55"/>
    </row>
    <row r="19" spans="1:6" s="139" customFormat="1" ht="13" customHeight="1">
      <c r="A19" s="116" t="s">
        <v>44</v>
      </c>
      <c r="B19" s="128" t="s">
        <v>572</v>
      </c>
      <c r="C19" s="53"/>
      <c r="D19" s="54"/>
      <c r="E19" s="55"/>
      <c r="F19" s="55"/>
    </row>
    <row r="20" spans="1:6" s="139" customFormat="1" ht="13" customHeight="1">
      <c r="A20" s="116" t="s">
        <v>44</v>
      </c>
      <c r="B20" s="128" t="s">
        <v>573</v>
      </c>
      <c r="C20" s="53"/>
      <c r="D20" s="54"/>
      <c r="E20" s="55"/>
      <c r="F20" s="55"/>
    </row>
    <row r="21" spans="1:6" ht="13" customHeight="1">
      <c r="A21" s="116" t="s">
        <v>44</v>
      </c>
      <c r="B21" s="128" t="s">
        <v>574</v>
      </c>
      <c r="C21" s="53"/>
      <c r="D21" s="54"/>
      <c r="E21" s="55"/>
      <c r="F21" s="55"/>
    </row>
    <row r="22" spans="1:6" ht="13" customHeight="1">
      <c r="A22" s="137" t="s">
        <v>19</v>
      </c>
      <c r="B22" s="138" t="s">
        <v>43</v>
      </c>
      <c r="D22" s="40"/>
      <c r="E22" s="41"/>
      <c r="F22" s="133"/>
    </row>
    <row r="23" spans="1:6" s="139" customFormat="1" ht="13" customHeight="1">
      <c r="A23" s="116"/>
      <c r="B23" s="138"/>
      <c r="C23" s="53"/>
      <c r="D23" s="54"/>
      <c r="E23" s="55"/>
      <c r="F23" s="55"/>
    </row>
    <row r="24" spans="1:6" ht="13" customHeight="1">
      <c r="A24" s="317" t="s">
        <v>2</v>
      </c>
      <c r="B24" s="138" t="s">
        <v>575</v>
      </c>
      <c r="C24" s="53" t="s">
        <v>9</v>
      </c>
      <c r="D24" s="132">
        <f>D32+D43+D14</f>
        <v>249.68099999999998</v>
      </c>
      <c r="E24" s="55">
        <v>0</v>
      </c>
      <c r="F24" s="55">
        <f>D24*E24</f>
        <v>0</v>
      </c>
    </row>
    <row r="25" spans="1:6" ht="13" customHeight="1">
      <c r="A25" s="116" t="s">
        <v>19</v>
      </c>
      <c r="B25" s="138" t="s">
        <v>124</v>
      </c>
      <c r="C25" s="53"/>
      <c r="D25" s="54"/>
      <c r="E25" s="55"/>
      <c r="F25" s="55"/>
    </row>
    <row r="26" spans="1:6" ht="13" customHeight="1">
      <c r="A26" s="116" t="s">
        <v>19</v>
      </c>
      <c r="B26" s="128" t="s">
        <v>125</v>
      </c>
      <c r="C26" s="53"/>
      <c r="D26" s="54"/>
      <c r="E26" s="55"/>
      <c r="F26" s="55"/>
    </row>
    <row r="27" spans="1:6" ht="13" customHeight="1">
      <c r="A27" s="116" t="s">
        <v>19</v>
      </c>
      <c r="B27" s="128" t="s">
        <v>389</v>
      </c>
      <c r="C27" s="53"/>
      <c r="D27" s="54"/>
      <c r="E27" s="55"/>
      <c r="F27" s="55"/>
    </row>
    <row r="28" spans="1:6" ht="13" customHeight="1">
      <c r="A28" s="116"/>
      <c r="B28" s="128" t="s">
        <v>576</v>
      </c>
      <c r="C28" s="53"/>
      <c r="D28" s="54"/>
      <c r="E28" s="55"/>
      <c r="F28" s="55"/>
    </row>
    <row r="29" spans="1:6" ht="13" customHeight="1">
      <c r="A29" s="116" t="s">
        <v>19</v>
      </c>
      <c r="B29" s="128" t="s">
        <v>577</v>
      </c>
      <c r="C29" s="53"/>
      <c r="D29" s="54"/>
      <c r="E29" s="55"/>
      <c r="F29" s="55"/>
    </row>
    <row r="30" spans="1:6" ht="13" customHeight="1">
      <c r="A30" s="116" t="s">
        <v>19</v>
      </c>
      <c r="B30" s="138" t="s">
        <v>43</v>
      </c>
      <c r="C30" s="53"/>
      <c r="D30" s="54"/>
      <c r="E30" s="55"/>
      <c r="F30" s="55"/>
    </row>
    <row r="31" spans="1:6" ht="13" customHeight="1">
      <c r="A31" s="438"/>
      <c r="B31" s="439"/>
      <c r="C31" s="428"/>
      <c r="D31" s="429"/>
      <c r="E31" s="430"/>
      <c r="F31" s="431"/>
    </row>
    <row r="32" spans="1:6" ht="13" customHeight="1">
      <c r="A32" s="440" t="s">
        <v>3</v>
      </c>
      <c r="B32" s="439" t="s">
        <v>578</v>
      </c>
      <c r="C32" s="428" t="s">
        <v>9</v>
      </c>
      <c r="D32" s="435">
        <f>160.57*1.03</f>
        <v>165.3871</v>
      </c>
      <c r="E32" s="431">
        <v>0</v>
      </c>
      <c r="F32" s="431">
        <f>D32*E32</f>
        <v>0</v>
      </c>
    </row>
    <row r="33" spans="1:6" ht="13" customHeight="1">
      <c r="A33" s="440"/>
      <c r="B33" s="439" t="s">
        <v>743</v>
      </c>
      <c r="C33" s="428"/>
      <c r="D33" s="435"/>
      <c r="E33" s="431"/>
      <c r="F33" s="431"/>
    </row>
    <row r="34" spans="1:6" ht="13" customHeight="1">
      <c r="A34" s="437" t="s">
        <v>19</v>
      </c>
      <c r="B34" s="439" t="s">
        <v>579</v>
      </c>
      <c r="C34" s="441"/>
      <c r="D34" s="442"/>
      <c r="E34" s="443"/>
      <c r="F34" s="443"/>
    </row>
    <row r="35" spans="1:6" ht="13" customHeight="1">
      <c r="A35" s="437" t="s">
        <v>44</v>
      </c>
      <c r="B35" s="439" t="s">
        <v>112</v>
      </c>
      <c r="C35" s="441"/>
      <c r="D35" s="442"/>
      <c r="E35" s="443"/>
      <c r="F35" s="443"/>
    </row>
    <row r="36" spans="1:6" ht="13" customHeight="1">
      <c r="A36" s="437" t="s">
        <v>44</v>
      </c>
      <c r="B36" s="444" t="s">
        <v>113</v>
      </c>
      <c r="C36" s="441"/>
      <c r="D36" s="442"/>
      <c r="E36" s="443"/>
      <c r="F36" s="443"/>
    </row>
    <row r="37" spans="1:6" ht="13" customHeight="1">
      <c r="A37" s="437" t="s">
        <v>44</v>
      </c>
      <c r="B37" s="444" t="s">
        <v>121</v>
      </c>
      <c r="C37" s="441"/>
      <c r="D37" s="442"/>
      <c r="E37" s="443"/>
      <c r="F37" s="443"/>
    </row>
    <row r="38" spans="1:6" ht="13" customHeight="1">
      <c r="A38" s="437" t="s">
        <v>44</v>
      </c>
      <c r="B38" s="444" t="s">
        <v>122</v>
      </c>
      <c r="C38" s="441"/>
      <c r="D38" s="442"/>
      <c r="E38" s="443"/>
      <c r="F38" s="443"/>
    </row>
    <row r="39" spans="1:6" ht="13" customHeight="1">
      <c r="A39" s="437" t="s">
        <v>19</v>
      </c>
      <c r="B39" s="444" t="s">
        <v>580</v>
      </c>
      <c r="C39" s="441"/>
      <c r="D39" s="442"/>
      <c r="E39" s="443"/>
      <c r="F39" s="443"/>
    </row>
    <row r="40" spans="1:6" ht="13" customHeight="1">
      <c r="A40" s="116" t="s">
        <v>19</v>
      </c>
      <c r="B40" s="138" t="s">
        <v>581</v>
      </c>
      <c r="C40" s="53"/>
      <c r="D40" s="54"/>
      <c r="E40" s="55"/>
      <c r="F40" s="55"/>
    </row>
    <row r="41" spans="1:6" s="160" customFormat="1" ht="13" customHeight="1">
      <c r="A41" s="438" t="s">
        <v>19</v>
      </c>
      <c r="B41" s="439" t="s">
        <v>43</v>
      </c>
      <c r="C41" s="428"/>
      <c r="D41" s="429"/>
      <c r="E41" s="430"/>
      <c r="F41" s="431"/>
    </row>
    <row r="42" spans="1:6" ht="13" customHeight="1">
      <c r="A42" s="438"/>
      <c r="B42" s="439"/>
      <c r="C42" s="428"/>
      <c r="D42" s="429"/>
      <c r="E42" s="430"/>
      <c r="F42" s="431"/>
    </row>
    <row r="43" spans="1:6" ht="13" customHeight="1">
      <c r="A43" s="440" t="s">
        <v>3</v>
      </c>
      <c r="B43" s="439" t="s">
        <v>578</v>
      </c>
      <c r="C43" s="428" t="s">
        <v>9</v>
      </c>
      <c r="D43" s="435">
        <f>44.73*1.03</f>
        <v>46.071899999999999</v>
      </c>
      <c r="E43" s="431">
        <v>0</v>
      </c>
      <c r="F43" s="431">
        <f>D43*E43</f>
        <v>0</v>
      </c>
    </row>
    <row r="44" spans="1:6" ht="13" customHeight="1">
      <c r="A44" s="440"/>
      <c r="B44" s="439" t="s">
        <v>744</v>
      </c>
      <c r="C44" s="428"/>
      <c r="D44" s="435"/>
      <c r="E44" s="431"/>
      <c r="F44" s="431"/>
    </row>
    <row r="45" spans="1:6" ht="13" customHeight="1">
      <c r="A45" s="437" t="s">
        <v>19</v>
      </c>
      <c r="B45" s="439" t="s">
        <v>747</v>
      </c>
      <c r="C45" s="441"/>
      <c r="D45" s="442"/>
      <c r="E45" s="443"/>
      <c r="F45" s="443"/>
    </row>
    <row r="46" spans="1:6" ht="13" customHeight="1">
      <c r="A46" s="437" t="s">
        <v>44</v>
      </c>
      <c r="B46" s="439" t="s">
        <v>112</v>
      </c>
      <c r="C46" s="441"/>
      <c r="D46" s="442"/>
      <c r="E46" s="443"/>
      <c r="F46" s="443"/>
    </row>
    <row r="47" spans="1:6" ht="13" customHeight="1">
      <c r="A47" s="437" t="s">
        <v>44</v>
      </c>
      <c r="B47" s="444" t="s">
        <v>113</v>
      </c>
      <c r="C47" s="441"/>
      <c r="D47" s="442"/>
      <c r="E47" s="443"/>
      <c r="F47" s="443"/>
    </row>
    <row r="48" spans="1:6" ht="13" customHeight="1">
      <c r="A48" s="437" t="s">
        <v>44</v>
      </c>
      <c r="B48" s="444" t="s">
        <v>121</v>
      </c>
      <c r="C48" s="441"/>
      <c r="D48" s="442"/>
      <c r="E48" s="443"/>
      <c r="F48" s="443"/>
    </row>
    <row r="49" spans="1:6" ht="13" customHeight="1">
      <c r="A49" s="437" t="s">
        <v>44</v>
      </c>
      <c r="B49" s="444" t="s">
        <v>748</v>
      </c>
      <c r="C49" s="441"/>
      <c r="D49" s="442"/>
      <c r="E49" s="443"/>
      <c r="F49" s="443"/>
    </row>
    <row r="50" spans="1:6" ht="13" customHeight="1">
      <c r="A50" s="437" t="s">
        <v>19</v>
      </c>
      <c r="B50" s="444" t="s">
        <v>746</v>
      </c>
      <c r="C50" s="441"/>
      <c r="D50" s="442"/>
      <c r="E50" s="443"/>
      <c r="F50" s="443"/>
    </row>
    <row r="51" spans="1:6" ht="13" customHeight="1">
      <c r="A51" s="116" t="s">
        <v>19</v>
      </c>
      <c r="B51" s="138" t="s">
        <v>581</v>
      </c>
      <c r="C51" s="53"/>
      <c r="D51" s="54"/>
      <c r="E51" s="55"/>
      <c r="F51" s="55"/>
    </row>
    <row r="52" spans="1:6" s="160" customFormat="1" ht="13" customHeight="1">
      <c r="A52" s="438" t="s">
        <v>19</v>
      </c>
      <c r="B52" s="439" t="s">
        <v>43</v>
      </c>
      <c r="C52" s="428"/>
      <c r="D52" s="429"/>
      <c r="E52" s="430"/>
      <c r="F52" s="431"/>
    </row>
    <row r="53" spans="1:6" ht="13" customHeight="1">
      <c r="A53" s="437"/>
      <c r="B53" s="439"/>
      <c r="C53" s="441"/>
      <c r="D53" s="442"/>
      <c r="E53" s="443"/>
      <c r="F53" s="443"/>
    </row>
    <row r="54" spans="1:6" ht="13" customHeight="1">
      <c r="A54" s="445" t="s">
        <v>53</v>
      </c>
      <c r="B54" s="439" t="s">
        <v>582</v>
      </c>
      <c r="C54" s="441" t="s">
        <v>9</v>
      </c>
      <c r="D54" s="435">
        <f>D32+D43</f>
        <v>211.459</v>
      </c>
      <c r="E54" s="443">
        <v>0</v>
      </c>
      <c r="F54" s="443">
        <f>D54*E54</f>
        <v>0</v>
      </c>
    </row>
    <row r="55" spans="1:6" s="160" customFormat="1" ht="13" customHeight="1">
      <c r="A55" s="437" t="s">
        <v>19</v>
      </c>
      <c r="B55" s="439" t="s">
        <v>583</v>
      </c>
      <c r="C55" s="441"/>
      <c r="D55" s="442"/>
      <c r="E55" s="443"/>
      <c r="F55" s="443"/>
    </row>
    <row r="56" spans="1:6" s="160" customFormat="1" ht="13" customHeight="1">
      <c r="A56" s="437" t="s">
        <v>19</v>
      </c>
      <c r="B56" s="444" t="s">
        <v>64</v>
      </c>
      <c r="C56" s="441"/>
      <c r="D56" s="442"/>
      <c r="E56" s="443"/>
      <c r="F56" s="443"/>
    </row>
    <row r="57" spans="1:6" s="160" customFormat="1" ht="13" customHeight="1">
      <c r="A57" s="437" t="s">
        <v>19</v>
      </c>
      <c r="B57" s="444" t="s">
        <v>584</v>
      </c>
      <c r="C57" s="441"/>
      <c r="D57" s="442"/>
      <c r="E57" s="443"/>
      <c r="F57" s="443"/>
    </row>
    <row r="58" spans="1:6" s="160" customFormat="1" ht="13" customHeight="1">
      <c r="A58" s="437" t="s">
        <v>44</v>
      </c>
      <c r="B58" s="444" t="s">
        <v>585</v>
      </c>
      <c r="C58" s="441"/>
      <c r="D58" s="442"/>
      <c r="E58" s="443"/>
      <c r="F58" s="443"/>
    </row>
    <row r="59" spans="1:6" s="160" customFormat="1" ht="13" customHeight="1">
      <c r="A59" s="437" t="s">
        <v>19</v>
      </c>
      <c r="B59" s="444" t="s">
        <v>81</v>
      </c>
      <c r="C59" s="441"/>
      <c r="D59" s="442"/>
      <c r="E59" s="443"/>
      <c r="F59" s="443"/>
    </row>
    <row r="60" spans="1:6" s="160" customFormat="1" ht="13" customHeight="1">
      <c r="A60" s="437" t="s">
        <v>19</v>
      </c>
      <c r="B60" s="439" t="s">
        <v>43</v>
      </c>
      <c r="C60" s="441"/>
      <c r="D60" s="442"/>
      <c r="E60" s="443"/>
      <c r="F60" s="443"/>
    </row>
    <row r="61" spans="1:6" s="160" customFormat="1" ht="13" customHeight="1">
      <c r="A61" s="438"/>
      <c r="B61" s="433"/>
      <c r="C61" s="428"/>
      <c r="D61" s="435"/>
      <c r="E61" s="431"/>
      <c r="F61" s="431"/>
    </row>
    <row r="62" spans="1:6" s="139" customFormat="1" ht="13" customHeight="1">
      <c r="A62" s="432" t="s">
        <v>56</v>
      </c>
      <c r="B62" s="433" t="s">
        <v>586</v>
      </c>
      <c r="C62" s="434" t="s">
        <v>9</v>
      </c>
      <c r="D62" s="435">
        <f>D43</f>
        <v>46.071899999999999</v>
      </c>
      <c r="E62" s="430">
        <v>0</v>
      </c>
      <c r="F62" s="430">
        <f>D62*E62</f>
        <v>0</v>
      </c>
    </row>
    <row r="63" spans="1:6" ht="13" customHeight="1">
      <c r="A63" s="436" t="s">
        <v>19</v>
      </c>
      <c r="B63" s="433" t="s">
        <v>587</v>
      </c>
      <c r="C63" s="428"/>
      <c r="D63" s="435"/>
      <c r="E63" s="431"/>
      <c r="F63" s="431"/>
    </row>
    <row r="64" spans="1:6" ht="13" customHeight="1">
      <c r="A64" s="437" t="s">
        <v>44</v>
      </c>
      <c r="B64" s="433" t="s">
        <v>588</v>
      </c>
      <c r="C64" s="428"/>
      <c r="D64" s="435"/>
      <c r="E64" s="431"/>
      <c r="F64" s="431"/>
    </row>
    <row r="65" spans="1:6" ht="13" customHeight="1">
      <c r="A65" s="437" t="s">
        <v>44</v>
      </c>
      <c r="B65" s="433" t="s">
        <v>745</v>
      </c>
      <c r="C65" s="428"/>
      <c r="D65" s="435"/>
      <c r="E65" s="431"/>
      <c r="F65" s="431"/>
    </row>
    <row r="66" spans="1:6" ht="13" customHeight="1">
      <c r="A66" s="438" t="s">
        <v>19</v>
      </c>
      <c r="B66" s="439" t="s">
        <v>43</v>
      </c>
      <c r="C66" s="428"/>
      <c r="D66" s="435"/>
      <c r="E66" s="431"/>
      <c r="F66" s="431"/>
    </row>
    <row r="67" spans="1:6" ht="13" customHeight="1" thickBot="1">
      <c r="A67" s="446"/>
      <c r="B67" s="446"/>
      <c r="C67" s="446"/>
      <c r="D67" s="447"/>
      <c r="E67" s="446"/>
      <c r="F67" s="446"/>
    </row>
    <row r="68" spans="1:6" ht="13" customHeight="1" thickBot="1">
      <c r="A68" s="448"/>
      <c r="B68" s="449" t="s">
        <v>589</v>
      </c>
      <c r="C68" s="450"/>
      <c r="D68" s="451"/>
      <c r="E68" s="452"/>
      <c r="F68" s="452">
        <f>SUM(F8:F67)</f>
        <v>0</v>
      </c>
    </row>
    <row r="69" spans="1:6" ht="13" customHeight="1" thickTop="1">
      <c r="A69" s="453"/>
      <c r="B69" s="417"/>
      <c r="C69" s="454"/>
      <c r="D69" s="455"/>
      <c r="E69" s="456"/>
      <c r="F69" s="456"/>
    </row>
    <row r="70" spans="1:6" ht="13" customHeight="1">
      <c r="A70" s="453"/>
      <c r="B70" s="417"/>
      <c r="C70" s="454"/>
      <c r="D70" s="455"/>
      <c r="E70" s="456"/>
      <c r="F70" s="456"/>
    </row>
    <row r="71" spans="1:6" ht="13" customHeight="1" thickBot="1">
      <c r="A71" s="457"/>
      <c r="B71" s="446"/>
      <c r="C71" s="418"/>
      <c r="D71" s="419"/>
      <c r="E71" s="418"/>
      <c r="F71" s="418"/>
    </row>
    <row r="72" spans="1:6" ht="20" thickBot="1">
      <c r="A72" s="458"/>
      <c r="B72" s="459" t="s">
        <v>590</v>
      </c>
      <c r="C72" s="459"/>
      <c r="D72" s="460"/>
      <c r="E72" s="459"/>
      <c r="F72" s="461">
        <f>F68</f>
        <v>0</v>
      </c>
    </row>
    <row r="73" spans="1:6" ht="13" customHeight="1" thickTop="1">
      <c r="B73" s="134"/>
      <c r="C73" s="134"/>
      <c r="D73" s="134"/>
      <c r="E73" s="134"/>
      <c r="F73" s="134"/>
    </row>
    <row r="74" spans="1:6" ht="13" customHeight="1">
      <c r="B74" s="134"/>
      <c r="C74" s="134"/>
      <c r="D74" s="134"/>
      <c r="E74" s="134"/>
      <c r="F74" s="134"/>
    </row>
    <row r="75" spans="1:6" ht="13" customHeight="1">
      <c r="B75" s="134"/>
      <c r="C75" s="134"/>
      <c r="D75" s="134"/>
      <c r="E75" s="134"/>
      <c r="F75" s="134"/>
    </row>
    <row r="76" spans="1:6" ht="13" customHeight="1">
      <c r="B76" s="134"/>
      <c r="C76" s="134"/>
      <c r="D76" s="134"/>
      <c r="E76" s="134"/>
      <c r="F76" s="134"/>
    </row>
    <row r="77" spans="1:6" ht="13" customHeight="1">
      <c r="B77" s="134"/>
      <c r="C77" s="134"/>
      <c r="D77" s="134"/>
      <c r="E77" s="134"/>
      <c r="F77" s="134"/>
    </row>
    <row r="78" spans="1:6" ht="13" customHeight="1">
      <c r="B78" s="134"/>
      <c r="C78" s="134"/>
      <c r="D78" s="134"/>
      <c r="E78" s="134"/>
      <c r="F78" s="134"/>
    </row>
    <row r="79" spans="1:6" ht="13" customHeight="1">
      <c r="B79" s="134"/>
      <c r="C79" s="134"/>
      <c r="D79" s="134"/>
      <c r="E79" s="134"/>
      <c r="F79" s="134"/>
    </row>
    <row r="80" spans="1:6" ht="13" customHeight="1">
      <c r="B80" s="134"/>
      <c r="C80" s="134"/>
      <c r="D80" s="134"/>
      <c r="E80" s="134"/>
      <c r="F80" s="134"/>
    </row>
    <row r="81" spans="1:6" ht="13" customHeight="1">
      <c r="B81" s="134"/>
      <c r="C81" s="134"/>
      <c r="D81" s="134"/>
      <c r="E81" s="134"/>
      <c r="F81" s="134"/>
    </row>
    <row r="82" spans="1:6" ht="13" customHeight="1">
      <c r="B82" s="134"/>
      <c r="C82" s="134"/>
      <c r="D82" s="134"/>
      <c r="E82" s="134"/>
      <c r="F82" s="134"/>
    </row>
    <row r="83" spans="1:6" ht="13" customHeight="1">
      <c r="B83" s="134"/>
      <c r="C83" s="134"/>
      <c r="D83" s="134"/>
      <c r="E83" s="134"/>
      <c r="F83" s="134"/>
    </row>
    <row r="84" spans="1:6" s="139" customFormat="1" ht="13" customHeight="1"/>
    <row r="85" spans="1:6" s="139" customFormat="1" ht="13" customHeight="1"/>
    <row r="86" spans="1:6" s="139" customFormat="1" ht="13" customHeight="1"/>
    <row r="87" spans="1:6" s="139" customFormat="1" ht="13" customHeight="1"/>
    <row r="88" spans="1:6" s="139" customFormat="1" ht="13" customHeight="1"/>
    <row r="89" spans="1:6" s="139" customFormat="1" ht="13" customHeight="1"/>
    <row r="90" spans="1:6" s="139" customFormat="1" ht="13" customHeight="1"/>
    <row r="91" spans="1:6" s="139" customFormat="1" ht="13" customHeight="1"/>
    <row r="92" spans="1:6" ht="13" customHeight="1">
      <c r="A92" s="43"/>
      <c r="B92" s="134"/>
      <c r="C92" s="134"/>
      <c r="D92" s="134"/>
      <c r="E92" s="134"/>
      <c r="F92" s="134"/>
    </row>
    <row r="93" spans="1:6" ht="13" customHeight="1">
      <c r="B93" s="134"/>
      <c r="C93" s="134"/>
      <c r="D93" s="134"/>
      <c r="E93" s="134"/>
      <c r="F93" s="134"/>
    </row>
    <row r="94" spans="1:6" ht="13" customHeight="1">
      <c r="B94" s="134"/>
      <c r="C94" s="134"/>
      <c r="D94" s="134"/>
      <c r="E94" s="134"/>
      <c r="F94" s="134"/>
    </row>
    <row r="95" spans="1:6" ht="13" customHeight="1">
      <c r="B95" s="134"/>
      <c r="C95" s="134"/>
      <c r="D95" s="134"/>
      <c r="E95" s="134"/>
      <c r="F95" s="134"/>
    </row>
    <row r="96" spans="1:6" ht="13" customHeight="1">
      <c r="B96" s="134"/>
      <c r="C96" s="134"/>
      <c r="D96" s="134"/>
      <c r="E96" s="134"/>
      <c r="F96" s="134"/>
    </row>
    <row r="97" spans="1:6" ht="13" customHeight="1">
      <c r="A97" s="43"/>
      <c r="B97" s="134"/>
      <c r="C97" s="134"/>
      <c r="D97" s="134"/>
      <c r="E97" s="134"/>
      <c r="F97" s="134"/>
    </row>
    <row r="98" spans="1:6" ht="13" customHeight="1">
      <c r="B98" s="134"/>
      <c r="C98" s="134"/>
      <c r="D98" s="134"/>
      <c r="E98" s="134"/>
      <c r="F98" s="134"/>
    </row>
    <row r="99" spans="1:6" ht="13" customHeight="1">
      <c r="C99" s="134"/>
      <c r="D99" s="134"/>
      <c r="E99" s="134"/>
      <c r="F99" s="134"/>
    </row>
    <row r="100" spans="1:6" ht="13" customHeight="1">
      <c r="C100" s="134"/>
      <c r="D100" s="134"/>
      <c r="E100" s="134"/>
      <c r="F100" s="134"/>
    </row>
    <row r="101" spans="1:6" ht="13" customHeight="1">
      <c r="C101" s="134"/>
      <c r="D101" s="134"/>
      <c r="E101" s="134"/>
      <c r="F101" s="134"/>
    </row>
    <row r="102" spans="1:6" ht="13" customHeight="1">
      <c r="C102" s="134"/>
      <c r="D102" s="134"/>
      <c r="E102" s="134"/>
      <c r="F102" s="134"/>
    </row>
    <row r="103" spans="1:6" ht="13" customHeight="1">
      <c r="C103" s="134"/>
      <c r="D103" s="134"/>
      <c r="E103" s="134"/>
      <c r="F103" s="134"/>
    </row>
    <row r="104" spans="1:6" ht="13" customHeight="1">
      <c r="C104" s="134"/>
      <c r="D104" s="134"/>
      <c r="E104" s="134"/>
      <c r="F104" s="134"/>
    </row>
    <row r="105" spans="1:6" s="139" customFormat="1" ht="13" customHeight="1"/>
    <row r="106" spans="1:6" s="139" customFormat="1" ht="13" customHeight="1"/>
    <row r="107" spans="1:6" s="139" customFormat="1" ht="13" customHeight="1"/>
    <row r="108" spans="1:6" ht="13" customHeight="1">
      <c r="B108" s="134"/>
      <c r="C108" s="134"/>
      <c r="D108" s="134"/>
      <c r="E108" s="134"/>
      <c r="F108" s="134"/>
    </row>
    <row r="109" spans="1:6" ht="13" customHeight="1">
      <c r="B109" s="134"/>
      <c r="C109" s="134"/>
      <c r="D109" s="134"/>
      <c r="E109" s="134"/>
      <c r="F109" s="134"/>
    </row>
    <row r="110" spans="1:6" ht="13" customHeight="1">
      <c r="B110" s="134"/>
      <c r="C110" s="134"/>
      <c r="D110" s="134"/>
      <c r="E110" s="134"/>
      <c r="F110" s="134"/>
    </row>
    <row r="111" spans="1:6" ht="13" customHeight="1">
      <c r="B111" s="134"/>
      <c r="C111" s="134"/>
      <c r="D111" s="134"/>
      <c r="E111" s="134"/>
      <c r="F111" s="134"/>
    </row>
    <row r="112" spans="1:6" ht="13" customHeight="1">
      <c r="B112" s="134"/>
      <c r="C112" s="134"/>
      <c r="D112" s="134"/>
      <c r="E112" s="134"/>
      <c r="F112" s="134"/>
    </row>
    <row r="113" spans="1:6" s="139" customFormat="1" ht="13" customHeight="1"/>
    <row r="114" spans="1:6" s="139" customFormat="1" ht="13" customHeight="1"/>
    <row r="115" spans="1:6" s="139" customFormat="1" ht="13" customHeight="1"/>
    <row r="116" spans="1:6" ht="13" customHeight="1">
      <c r="B116" s="134"/>
      <c r="C116" s="134"/>
      <c r="D116" s="134"/>
      <c r="E116" s="134"/>
      <c r="F116" s="134"/>
    </row>
    <row r="117" spans="1:6" ht="13" customHeight="1">
      <c r="B117" s="134"/>
      <c r="C117" s="134"/>
      <c r="D117" s="134"/>
      <c r="E117" s="134"/>
      <c r="F117" s="134"/>
    </row>
    <row r="118" spans="1:6" ht="13" customHeight="1">
      <c r="B118" s="134"/>
      <c r="C118" s="134"/>
      <c r="D118" s="134"/>
      <c r="E118" s="134"/>
      <c r="F118" s="134"/>
    </row>
    <row r="119" spans="1:6" ht="13" customHeight="1">
      <c r="B119" s="134"/>
      <c r="C119" s="134"/>
      <c r="D119" s="134"/>
      <c r="E119" s="134"/>
      <c r="F119" s="134"/>
    </row>
    <row r="120" spans="1:6" ht="13" customHeight="1">
      <c r="B120" s="134"/>
      <c r="C120" s="134"/>
      <c r="D120" s="134"/>
      <c r="E120" s="134"/>
      <c r="F120" s="134"/>
    </row>
    <row r="121" spans="1:6" ht="13" customHeight="1">
      <c r="B121" s="134"/>
      <c r="C121" s="134"/>
      <c r="D121" s="134"/>
      <c r="E121" s="134"/>
      <c r="F121" s="134"/>
    </row>
    <row r="122" spans="1:6" ht="13" customHeight="1">
      <c r="B122" s="134"/>
      <c r="C122" s="134"/>
      <c r="D122" s="134"/>
      <c r="E122" s="134"/>
      <c r="F122" s="134"/>
    </row>
    <row r="123" spans="1:6" ht="13" customHeight="1">
      <c r="B123" s="134"/>
      <c r="C123" s="134"/>
      <c r="D123" s="134"/>
      <c r="E123" s="134"/>
      <c r="F123" s="134"/>
    </row>
    <row r="124" spans="1:6" s="139" customFormat="1" ht="13" customHeight="1">
      <c r="A124" s="126"/>
      <c r="B124" s="126"/>
      <c r="C124" s="126"/>
    </row>
    <row r="125" spans="1:6" s="278" customFormat="1" ht="13" customHeight="1"/>
    <row r="126" spans="1:6" s="278" customFormat="1" ht="13" customHeight="1"/>
    <row r="127" spans="1:6" s="278" customFormat="1" ht="13" customHeight="1"/>
    <row r="128" spans="1:6" s="278" customFormat="1" ht="13" customHeight="1"/>
    <row r="129" spans="1:6" s="278" customFormat="1" ht="13" customHeight="1"/>
    <row r="130" spans="1:6" s="278" customFormat="1" ht="13" customHeight="1"/>
    <row r="131" spans="1:6" s="278" customFormat="1" ht="13" customHeight="1"/>
    <row r="132" spans="1:6" ht="13" customHeight="1">
      <c r="B132" s="134"/>
      <c r="C132" s="134"/>
      <c r="D132" s="134"/>
      <c r="E132" s="134"/>
      <c r="F132" s="134"/>
    </row>
    <row r="133" spans="1:6" s="32" customFormat="1" ht="13" customHeight="1"/>
    <row r="134" spans="1:6" ht="13" customHeight="1">
      <c r="B134" s="134"/>
      <c r="C134" s="134"/>
      <c r="D134" s="134"/>
      <c r="E134" s="134"/>
      <c r="F134" s="134"/>
    </row>
    <row r="135" spans="1:6" ht="13" customHeight="1">
      <c r="B135" s="134"/>
      <c r="C135" s="134"/>
      <c r="D135" s="134"/>
      <c r="E135" s="134"/>
      <c r="F135" s="134"/>
    </row>
    <row r="136" spans="1:6" ht="13" customHeight="1">
      <c r="B136" s="134"/>
      <c r="C136" s="134"/>
      <c r="D136" s="134"/>
      <c r="E136" s="134"/>
      <c r="F136" s="134"/>
    </row>
    <row r="137" spans="1:6" ht="13" customHeight="1">
      <c r="B137" s="134"/>
      <c r="C137" s="134"/>
      <c r="D137" s="134"/>
      <c r="E137" s="134"/>
      <c r="F137" s="134"/>
    </row>
    <row r="138" spans="1:6" s="312" customFormat="1" ht="13" customHeight="1"/>
    <row r="139" spans="1:6" ht="13" customHeight="1">
      <c r="B139" s="134"/>
      <c r="C139" s="134"/>
      <c r="D139" s="134"/>
      <c r="E139" s="134"/>
      <c r="F139" s="134"/>
    </row>
    <row r="140" spans="1:6" ht="13" customHeight="1">
      <c r="B140" s="134"/>
      <c r="C140" s="134"/>
      <c r="D140" s="134"/>
      <c r="E140" s="134"/>
      <c r="F140" s="134"/>
    </row>
    <row r="141" spans="1:6" ht="13" customHeight="1">
      <c r="B141" s="134"/>
      <c r="C141" s="134"/>
      <c r="D141" s="134"/>
      <c r="E141" s="134"/>
      <c r="F141" s="134"/>
    </row>
    <row r="142" spans="1:6" s="139" customFormat="1" ht="13" customHeight="1"/>
    <row r="143" spans="1:6" ht="13" customHeight="1">
      <c r="B143" s="134"/>
      <c r="C143" s="134"/>
      <c r="D143" s="134"/>
      <c r="E143" s="134"/>
      <c r="F143" s="134"/>
    </row>
    <row r="144" spans="1:6" ht="13" customHeight="1">
      <c r="A144" s="43"/>
      <c r="B144" s="134"/>
      <c r="C144" s="134"/>
      <c r="D144" s="134"/>
      <c r="E144" s="134"/>
      <c r="F144" s="134"/>
    </row>
    <row r="145" s="134" customFormat="1" ht="13" customHeight="1"/>
    <row r="146" s="139" customFormat="1" ht="13" customHeight="1"/>
    <row r="147" s="134" customFormat="1" ht="13" customHeight="1"/>
    <row r="148" s="134" customFormat="1" ht="13" customHeight="1"/>
    <row r="149" s="134" customFormat="1" ht="13" customHeight="1"/>
    <row r="150" s="134" customFormat="1" ht="13" customHeight="1"/>
    <row r="151" s="134" customFormat="1" ht="13" customHeight="1"/>
    <row r="152" s="134" customFormat="1" ht="13" customHeight="1"/>
    <row r="153" s="134" customFormat="1" ht="13" customHeight="1"/>
    <row r="154" s="134" customFormat="1" ht="13" customHeight="1"/>
    <row r="155" s="134" customFormat="1" ht="13" customHeight="1"/>
    <row r="156" s="139" customFormat="1" ht="13" customHeight="1"/>
    <row r="157" s="134" customFormat="1" ht="13" customHeight="1"/>
    <row r="158" s="134" customFormat="1" ht="13" customHeight="1"/>
    <row r="159" s="134" customFormat="1" ht="13" customHeight="1"/>
    <row r="160" s="134" customFormat="1" ht="13" customHeight="1"/>
    <row r="161" spans="1:6" ht="13" customHeight="1">
      <c r="B161" s="134"/>
      <c r="C161" s="134"/>
      <c r="D161" s="134"/>
      <c r="E161" s="134"/>
      <c r="F161" s="134"/>
    </row>
    <row r="162" spans="1:6" ht="13" customHeight="1">
      <c r="A162" s="144"/>
      <c r="B162" s="134"/>
      <c r="C162" s="134"/>
      <c r="D162" s="134"/>
      <c r="E162" s="134"/>
      <c r="F162" s="134"/>
    </row>
    <row r="163" spans="1:6" ht="13" customHeight="1">
      <c r="B163" s="134"/>
      <c r="C163" s="134"/>
      <c r="D163" s="134"/>
      <c r="E163" s="134"/>
      <c r="F163" s="134"/>
    </row>
    <row r="164" spans="1:6" ht="13" customHeight="1">
      <c r="B164" s="134"/>
      <c r="C164" s="134"/>
      <c r="D164" s="134"/>
      <c r="E164" s="134"/>
      <c r="F164" s="134"/>
    </row>
    <row r="165" spans="1:6" ht="13" customHeight="1">
      <c r="B165" s="134"/>
      <c r="C165" s="134"/>
      <c r="D165" s="134"/>
      <c r="E165" s="134"/>
      <c r="F165" s="134"/>
    </row>
    <row r="166" spans="1:6" ht="13" customHeight="1">
      <c r="B166" s="134"/>
      <c r="C166" s="134"/>
      <c r="D166" s="134"/>
      <c r="E166" s="134"/>
      <c r="F166" s="134"/>
    </row>
    <row r="167" spans="1:6" ht="13" customHeight="1">
      <c r="B167" s="134"/>
      <c r="C167" s="134"/>
      <c r="D167" s="134"/>
      <c r="E167" s="134"/>
      <c r="F167" s="134"/>
    </row>
    <row r="168" spans="1:6" ht="13" customHeight="1">
      <c r="B168" s="134"/>
      <c r="C168" s="134"/>
      <c r="D168" s="134"/>
      <c r="E168" s="134"/>
      <c r="F168" s="134"/>
    </row>
    <row r="169" spans="1:6" ht="13" customHeight="1">
      <c r="B169" s="134"/>
      <c r="C169" s="134"/>
      <c r="D169" s="134"/>
      <c r="E169" s="134"/>
      <c r="F169" s="134"/>
    </row>
    <row r="170" spans="1:6" ht="13" customHeight="1">
      <c r="B170" s="134"/>
      <c r="C170" s="134"/>
      <c r="D170" s="134"/>
      <c r="E170" s="134"/>
      <c r="F170" s="134"/>
    </row>
    <row r="171" spans="1:6" ht="13" customHeight="1">
      <c r="B171" s="134"/>
      <c r="C171" s="134"/>
      <c r="D171" s="134"/>
      <c r="E171" s="134"/>
      <c r="F171" s="134"/>
    </row>
    <row r="172" spans="1:6" ht="13" customHeight="1">
      <c r="B172" s="134"/>
      <c r="C172" s="134"/>
      <c r="D172" s="134"/>
      <c r="E172" s="134"/>
      <c r="F172" s="134"/>
    </row>
    <row r="173" spans="1:6" ht="13" customHeight="1">
      <c r="B173" s="134"/>
      <c r="C173" s="134"/>
      <c r="D173" s="134"/>
      <c r="E173" s="134"/>
      <c r="F173" s="134"/>
    </row>
    <row r="174" spans="1:6" s="278" customFormat="1" ht="13" customHeight="1"/>
    <row r="175" spans="1:6" s="278" customFormat="1" ht="13" customHeight="1"/>
    <row r="176" spans="1:6" s="278" customFormat="1" ht="13" customHeight="1"/>
    <row r="177" spans="1:6" s="278" customFormat="1" ht="13" customHeight="1"/>
    <row r="178" spans="1:6" s="278" customFormat="1" ht="13" customHeight="1"/>
    <row r="179" spans="1:6" s="278" customFormat="1" ht="13" customHeight="1"/>
    <row r="180" spans="1:6" s="278" customFormat="1" ht="13" customHeight="1"/>
    <row r="181" spans="1:6" s="278" customFormat="1" ht="13" customHeight="1"/>
    <row r="182" spans="1:6" s="278" customFormat="1" ht="13" customHeight="1"/>
    <row r="183" spans="1:6" s="278" customFormat="1" ht="13" customHeight="1"/>
    <row r="184" spans="1:6" s="278" customFormat="1" ht="13" customHeight="1"/>
    <row r="185" spans="1:6" ht="13" customHeight="1">
      <c r="A185" s="123"/>
      <c r="B185" s="123"/>
      <c r="C185" s="134"/>
      <c r="D185" s="134"/>
      <c r="E185" s="134"/>
      <c r="F185" s="134"/>
    </row>
    <row r="186" spans="1:6" ht="13" customHeight="1">
      <c r="A186" s="123"/>
      <c r="B186" s="123"/>
      <c r="C186" s="134"/>
      <c r="D186" s="134"/>
      <c r="E186" s="134"/>
      <c r="F186" s="134"/>
    </row>
    <row r="187" spans="1:6" ht="13" customHeight="1">
      <c r="A187" s="123"/>
      <c r="B187" s="123"/>
      <c r="C187" s="134"/>
      <c r="D187" s="134"/>
      <c r="E187" s="134"/>
      <c r="F187" s="134"/>
    </row>
    <row r="188" spans="1:6" ht="13" customHeight="1">
      <c r="A188" s="123"/>
      <c r="B188" s="123"/>
      <c r="C188" s="134"/>
      <c r="D188" s="134"/>
      <c r="E188" s="134"/>
      <c r="F188" s="134"/>
    </row>
    <row r="189" spans="1:6" ht="13" customHeight="1">
      <c r="A189" s="123"/>
      <c r="B189" s="123"/>
      <c r="C189" s="134"/>
      <c r="D189" s="134"/>
      <c r="E189" s="134"/>
      <c r="F189" s="134"/>
    </row>
    <row r="190" spans="1:6" ht="13" customHeight="1">
      <c r="A190" s="123"/>
      <c r="B190" s="123"/>
      <c r="C190" s="134"/>
      <c r="D190" s="134"/>
      <c r="E190" s="134"/>
      <c r="F190" s="134"/>
    </row>
    <row r="191" spans="1:6" s="32" customFormat="1" ht="13" customHeight="1"/>
    <row r="192" spans="1:6" ht="13" customHeight="1">
      <c r="B192" s="134"/>
      <c r="C192" s="134"/>
      <c r="D192" s="134"/>
      <c r="E192" s="134"/>
      <c r="F192" s="134"/>
    </row>
    <row r="193" spans="1:6" ht="12">
      <c r="B193" s="134"/>
      <c r="C193" s="134"/>
      <c r="D193" s="134"/>
      <c r="E193" s="134"/>
      <c r="F193" s="134"/>
    </row>
    <row r="194" spans="1:6" ht="13" customHeight="1">
      <c r="B194" s="134"/>
      <c r="C194" s="134"/>
      <c r="D194" s="134"/>
      <c r="E194" s="134"/>
      <c r="F194" s="134"/>
    </row>
    <row r="195" spans="1:6" ht="12">
      <c r="B195" s="134"/>
      <c r="C195" s="134"/>
      <c r="D195" s="134"/>
      <c r="E195" s="134"/>
      <c r="F195" s="134"/>
    </row>
    <row r="196" spans="1:6" ht="13" customHeight="1">
      <c r="B196" s="134"/>
      <c r="C196" s="134"/>
      <c r="D196" s="134"/>
      <c r="E196" s="134"/>
      <c r="F196" s="134"/>
    </row>
    <row r="197" spans="1:6" ht="13" customHeight="1">
      <c r="B197" s="134"/>
      <c r="C197" s="134"/>
      <c r="D197" s="134"/>
      <c r="E197" s="134"/>
      <c r="F197" s="134"/>
    </row>
    <row r="198" spans="1:6" ht="13" customHeight="1">
      <c r="B198" s="134"/>
      <c r="C198" s="134"/>
      <c r="D198" s="134"/>
      <c r="E198" s="134"/>
      <c r="F198" s="134"/>
    </row>
    <row r="199" spans="1:6" ht="13" customHeight="1">
      <c r="B199" s="134"/>
      <c r="C199" s="134"/>
      <c r="D199" s="134"/>
      <c r="E199" s="134"/>
      <c r="F199" s="134"/>
    </row>
    <row r="200" spans="1:6" ht="13" customHeight="1">
      <c r="B200" s="134"/>
      <c r="C200" s="134"/>
      <c r="D200" s="134"/>
      <c r="E200" s="134"/>
      <c r="F200" s="134"/>
    </row>
    <row r="201" spans="1:6" ht="13" customHeight="1">
      <c r="B201" s="134"/>
      <c r="C201" s="134"/>
      <c r="D201" s="134"/>
      <c r="E201" s="134"/>
      <c r="F201" s="134"/>
    </row>
    <row r="202" spans="1:6" ht="13" customHeight="1">
      <c r="B202" s="134"/>
      <c r="C202" s="134"/>
      <c r="D202" s="134"/>
      <c r="E202" s="134"/>
      <c r="F202" s="134"/>
    </row>
    <row r="203" spans="1:6" ht="13" customHeight="1">
      <c r="A203" s="43"/>
      <c r="B203" s="134"/>
      <c r="C203" s="134"/>
      <c r="D203" s="134"/>
      <c r="E203" s="134"/>
      <c r="F203" s="134"/>
    </row>
    <row r="204" spans="1:6" ht="13" customHeight="1">
      <c r="B204" s="134"/>
      <c r="C204" s="134"/>
      <c r="D204" s="134"/>
      <c r="E204" s="134"/>
      <c r="F204" s="134"/>
    </row>
    <row r="205" spans="1:6" ht="13" customHeight="1">
      <c r="B205" s="134"/>
      <c r="C205" s="134"/>
      <c r="D205" s="134"/>
      <c r="E205" s="134"/>
      <c r="F205" s="134"/>
    </row>
    <row r="206" spans="1:6" ht="13" customHeight="1">
      <c r="B206" s="134"/>
      <c r="C206" s="134"/>
      <c r="D206" s="134"/>
      <c r="E206" s="134"/>
      <c r="F206" s="134"/>
    </row>
    <row r="207" spans="1:6" ht="13" customHeight="1">
      <c r="A207" s="43"/>
      <c r="B207" s="134"/>
      <c r="C207" s="134"/>
      <c r="D207" s="134"/>
      <c r="E207" s="134"/>
      <c r="F207" s="134"/>
    </row>
    <row r="208" spans="1:6" ht="13" customHeight="1">
      <c r="B208" s="134"/>
      <c r="C208" s="134"/>
      <c r="D208" s="134"/>
      <c r="E208" s="134"/>
      <c r="F208" s="134"/>
    </row>
    <row r="209" spans="1:6" ht="13" customHeight="1">
      <c r="B209" s="134"/>
      <c r="C209" s="134"/>
      <c r="D209" s="134"/>
      <c r="E209" s="134"/>
      <c r="F209" s="134"/>
    </row>
    <row r="210" spans="1:6" ht="13" customHeight="1">
      <c r="B210" s="134"/>
      <c r="C210" s="134"/>
      <c r="D210" s="134"/>
      <c r="E210" s="134"/>
      <c r="F210" s="134"/>
    </row>
    <row r="211" spans="1:6" ht="13" customHeight="1">
      <c r="B211" s="134"/>
      <c r="C211" s="134"/>
      <c r="D211" s="134"/>
      <c r="E211" s="134"/>
      <c r="F211" s="134"/>
    </row>
    <row r="212" spans="1:6" ht="13" customHeight="1">
      <c r="A212" s="43"/>
      <c r="B212" s="134"/>
      <c r="C212" s="134"/>
      <c r="D212" s="134"/>
      <c r="E212" s="134"/>
      <c r="F212" s="134"/>
    </row>
    <row r="213" spans="1:6" ht="13" customHeight="1">
      <c r="B213" s="134"/>
      <c r="C213" s="134"/>
      <c r="D213" s="134"/>
      <c r="E213" s="134"/>
      <c r="F213" s="134"/>
    </row>
    <row r="214" spans="1:6" ht="13" customHeight="1">
      <c r="B214" s="134"/>
      <c r="C214" s="134"/>
      <c r="D214" s="134"/>
      <c r="E214" s="134"/>
      <c r="F214" s="134"/>
    </row>
    <row r="215" spans="1:6" s="139" customFormat="1" ht="13" customHeight="1"/>
    <row r="216" spans="1:6" s="139" customFormat="1" ht="13" customHeight="1"/>
    <row r="217" spans="1:6" s="139" customFormat="1" ht="13" customHeight="1"/>
    <row r="218" spans="1:6" s="139" customFormat="1" ht="13" customHeight="1"/>
    <row r="219" spans="1:6" s="139" customFormat="1" ht="13" customHeight="1"/>
    <row r="220" spans="1:6" s="139" customFormat="1" ht="13" customHeight="1"/>
    <row r="221" spans="1:6" ht="13" customHeight="1">
      <c r="A221" s="43"/>
      <c r="B221" s="134"/>
      <c r="C221" s="134"/>
      <c r="D221" s="134"/>
      <c r="E221" s="134"/>
      <c r="F221" s="134"/>
    </row>
    <row r="222" spans="1:6" ht="13" customHeight="1">
      <c r="B222" s="134"/>
      <c r="C222" s="134"/>
      <c r="D222" s="134"/>
      <c r="E222" s="134"/>
      <c r="F222" s="134"/>
    </row>
    <row r="223" spans="1:6" s="139" customFormat="1" ht="13" customHeight="1"/>
    <row r="224" spans="1:6" s="139" customFormat="1" ht="13" customHeight="1"/>
    <row r="225" spans="1:6" s="139" customFormat="1" ht="13" customHeight="1"/>
    <row r="226" spans="1:6" s="139" customFormat="1" ht="13" customHeight="1"/>
    <row r="227" spans="1:6" s="139" customFormat="1" ht="13" customHeight="1"/>
    <row r="228" spans="1:6" s="139" customFormat="1" ht="13" customHeight="1"/>
    <row r="229" spans="1:6" s="139" customFormat="1" ht="13" customHeight="1"/>
    <row r="230" spans="1:6" s="139" customFormat="1" ht="13" customHeight="1"/>
    <row r="231" spans="1:6" ht="13" customHeight="1">
      <c r="A231" s="43"/>
      <c r="B231" s="134"/>
      <c r="C231" s="134"/>
      <c r="D231" s="134"/>
      <c r="E231" s="134"/>
      <c r="F231" s="134"/>
    </row>
    <row r="232" spans="1:6" ht="13" customHeight="1">
      <c r="B232" s="134"/>
      <c r="C232" s="134"/>
      <c r="D232" s="134"/>
      <c r="E232" s="134"/>
      <c r="F232" s="134"/>
    </row>
    <row r="233" spans="1:6" ht="13" customHeight="1">
      <c r="B233" s="134"/>
      <c r="C233" s="134"/>
      <c r="D233" s="134"/>
      <c r="E233" s="134"/>
      <c r="F233" s="134"/>
    </row>
    <row r="234" spans="1:6" ht="13" customHeight="1">
      <c r="B234" s="134"/>
      <c r="C234" s="134"/>
      <c r="D234" s="134"/>
      <c r="E234" s="134"/>
      <c r="F234" s="134"/>
    </row>
    <row r="235" spans="1:6" ht="13" customHeight="1">
      <c r="B235" s="134"/>
      <c r="C235" s="134"/>
      <c r="D235" s="134"/>
      <c r="E235" s="134"/>
      <c r="F235" s="134"/>
    </row>
    <row r="236" spans="1:6" ht="13" customHeight="1">
      <c r="B236" s="134"/>
      <c r="C236" s="134"/>
      <c r="D236" s="134"/>
      <c r="E236" s="134"/>
      <c r="F236" s="134"/>
    </row>
    <row r="237" spans="1:6" ht="13" customHeight="1">
      <c r="A237" s="43"/>
      <c r="B237" s="134"/>
      <c r="C237" s="134"/>
      <c r="D237" s="134"/>
      <c r="E237" s="134"/>
      <c r="F237" s="134"/>
    </row>
    <row r="238" spans="1:6" ht="13" customHeight="1">
      <c r="B238" s="134"/>
      <c r="C238" s="134"/>
      <c r="D238" s="134"/>
      <c r="E238" s="134"/>
      <c r="F238" s="134"/>
    </row>
    <row r="239" spans="1:6" ht="13" customHeight="1">
      <c r="C239" s="134"/>
      <c r="D239" s="134"/>
      <c r="E239" s="134"/>
      <c r="F239" s="134"/>
    </row>
    <row r="240" spans="1:6" ht="13" customHeight="1">
      <c r="C240" s="134"/>
      <c r="D240" s="134"/>
      <c r="E240" s="134"/>
      <c r="F240" s="134"/>
    </row>
    <row r="241" spans="2:6" ht="13" customHeight="1">
      <c r="C241" s="134"/>
      <c r="D241" s="134"/>
      <c r="E241" s="134"/>
      <c r="F241" s="134"/>
    </row>
    <row r="242" spans="2:6" ht="13" customHeight="1">
      <c r="C242" s="134"/>
      <c r="D242" s="134"/>
      <c r="E242" s="134"/>
      <c r="F242" s="134"/>
    </row>
    <row r="243" spans="2:6" ht="13" customHeight="1">
      <c r="C243" s="134"/>
      <c r="D243" s="134"/>
      <c r="E243" s="134"/>
      <c r="F243" s="134"/>
    </row>
    <row r="244" spans="2:6" ht="13" customHeight="1">
      <c r="C244" s="134"/>
      <c r="D244" s="134"/>
      <c r="E244" s="134"/>
      <c r="F244" s="134"/>
    </row>
    <row r="245" spans="2:6" s="139" customFormat="1" ht="13" customHeight="1"/>
    <row r="246" spans="2:6" s="139" customFormat="1" ht="13" customHeight="1"/>
    <row r="247" spans="2:6" s="139" customFormat="1" ht="13" customHeight="1"/>
    <row r="248" spans="2:6" ht="13" customHeight="1">
      <c r="B248" s="134"/>
      <c r="C248" s="134"/>
      <c r="D248" s="134"/>
      <c r="E248" s="134"/>
      <c r="F248" s="134"/>
    </row>
    <row r="249" spans="2:6" ht="13" customHeight="1">
      <c r="B249" s="134"/>
      <c r="C249" s="134"/>
      <c r="D249" s="134"/>
      <c r="E249" s="134"/>
      <c r="F249" s="134"/>
    </row>
    <row r="250" spans="2:6" ht="13" customHeight="1">
      <c r="B250" s="134"/>
      <c r="C250" s="134"/>
      <c r="D250" s="134"/>
      <c r="E250" s="134"/>
      <c r="F250" s="134"/>
    </row>
    <row r="251" spans="2:6" ht="13" customHeight="1">
      <c r="B251" s="134"/>
      <c r="C251" s="134"/>
      <c r="D251" s="134"/>
      <c r="E251" s="134"/>
      <c r="F251" s="134"/>
    </row>
    <row r="252" spans="2:6" ht="13" customHeight="1">
      <c r="B252" s="134"/>
      <c r="C252" s="134"/>
      <c r="D252" s="134"/>
      <c r="E252" s="134"/>
      <c r="F252" s="134"/>
    </row>
    <row r="253" spans="2:6" ht="13" customHeight="1">
      <c r="B253" s="134"/>
      <c r="C253" s="134"/>
      <c r="D253" s="134"/>
      <c r="E253" s="134"/>
      <c r="F253" s="134"/>
    </row>
    <row r="254" spans="2:6" ht="13" customHeight="1">
      <c r="B254" s="134"/>
      <c r="C254" s="134"/>
      <c r="D254" s="134"/>
      <c r="E254" s="134"/>
      <c r="F254" s="134"/>
    </row>
    <row r="255" spans="2:6" ht="13" customHeight="1">
      <c r="B255" s="134"/>
      <c r="C255" s="134"/>
      <c r="D255" s="134"/>
      <c r="E255" s="134"/>
      <c r="F255" s="134"/>
    </row>
    <row r="256" spans="2:6" ht="13" customHeight="1">
      <c r="B256" s="134"/>
      <c r="C256" s="134"/>
      <c r="D256" s="134"/>
      <c r="E256" s="134"/>
      <c r="F256" s="134"/>
    </row>
    <row r="257" spans="1:6" ht="13" customHeight="1">
      <c r="B257" s="134"/>
      <c r="C257" s="134"/>
      <c r="D257" s="134"/>
      <c r="E257" s="134"/>
      <c r="F257" s="134"/>
    </row>
    <row r="258" spans="1:6" ht="13" customHeight="1">
      <c r="A258" s="43"/>
      <c r="B258" s="134"/>
      <c r="C258" s="134"/>
      <c r="D258" s="134"/>
      <c r="E258" s="134"/>
      <c r="F258" s="134"/>
    </row>
    <row r="259" spans="1:6" ht="13" customHeight="1">
      <c r="B259" s="134"/>
      <c r="C259" s="134"/>
      <c r="D259" s="134"/>
      <c r="E259" s="134"/>
      <c r="F259" s="134"/>
    </row>
    <row r="260" spans="1:6" ht="13" customHeight="1">
      <c r="B260" s="134"/>
      <c r="C260" s="134"/>
      <c r="D260" s="134"/>
      <c r="E260" s="134"/>
      <c r="F260" s="134"/>
    </row>
    <row r="261" spans="1:6" ht="13" customHeight="1">
      <c r="B261" s="134"/>
      <c r="C261" s="134"/>
      <c r="D261" s="134"/>
      <c r="E261" s="134"/>
      <c r="F261" s="134"/>
    </row>
    <row r="262" spans="1:6" ht="13" customHeight="1">
      <c r="B262" s="134"/>
      <c r="C262" s="134"/>
      <c r="D262" s="134"/>
      <c r="E262" s="134"/>
      <c r="F262" s="134"/>
    </row>
    <row r="263" spans="1:6" ht="13" customHeight="1">
      <c r="A263" s="43"/>
      <c r="B263" s="134"/>
      <c r="C263" s="134"/>
      <c r="D263" s="134"/>
      <c r="E263" s="134"/>
      <c r="F263" s="134"/>
    </row>
    <row r="264" spans="1:6" ht="13" customHeight="1">
      <c r="A264" s="43"/>
      <c r="B264" s="134"/>
      <c r="C264" s="134"/>
      <c r="D264" s="134"/>
      <c r="E264" s="134"/>
      <c r="F264" s="134"/>
    </row>
    <row r="265" spans="1:6" ht="13" customHeight="1">
      <c r="A265" s="43"/>
      <c r="B265" s="134"/>
      <c r="C265" s="134"/>
      <c r="D265" s="134"/>
      <c r="E265" s="134"/>
      <c r="F265" s="134"/>
    </row>
    <row r="266" spans="1:6" ht="13" customHeight="1">
      <c r="A266" s="43"/>
      <c r="B266" s="134"/>
      <c r="C266" s="134"/>
      <c r="D266" s="134"/>
      <c r="E266" s="134"/>
      <c r="F266" s="134"/>
    </row>
    <row r="267" spans="1:6" ht="13" customHeight="1">
      <c r="A267" s="43"/>
      <c r="B267" s="134"/>
      <c r="C267" s="134"/>
      <c r="D267" s="134"/>
      <c r="E267" s="134"/>
      <c r="F267" s="134"/>
    </row>
    <row r="268" spans="1:6" ht="13" customHeight="1">
      <c r="B268" s="134"/>
      <c r="C268" s="134"/>
      <c r="D268" s="134"/>
      <c r="E268" s="134"/>
      <c r="F268" s="134"/>
    </row>
    <row r="269" spans="1:6" ht="13" customHeight="1">
      <c r="A269" s="43"/>
      <c r="B269" s="134"/>
      <c r="C269" s="134"/>
      <c r="D269" s="134"/>
      <c r="E269" s="134"/>
      <c r="F269" s="134"/>
    </row>
    <row r="270" spans="1:6" ht="13" customHeight="1">
      <c r="B270" s="134"/>
      <c r="C270" s="134"/>
      <c r="D270" s="134"/>
      <c r="E270" s="134"/>
      <c r="F270" s="134"/>
    </row>
    <row r="271" spans="1:6" ht="13" customHeight="1">
      <c r="B271" s="134"/>
      <c r="C271" s="134"/>
      <c r="D271" s="134"/>
      <c r="E271" s="134"/>
      <c r="F271" s="134"/>
    </row>
    <row r="272" spans="1:6" ht="13" customHeight="1">
      <c r="B272" s="134"/>
      <c r="C272" s="134"/>
      <c r="D272" s="134"/>
      <c r="E272" s="134"/>
      <c r="F272" s="134"/>
    </row>
    <row r="273" spans="1:6" ht="13" customHeight="1">
      <c r="B273" s="134"/>
      <c r="C273" s="134"/>
      <c r="D273" s="134"/>
      <c r="E273" s="134"/>
      <c r="F273" s="134"/>
    </row>
    <row r="274" spans="1:6" ht="13" customHeight="1">
      <c r="B274" s="134"/>
      <c r="C274" s="134"/>
      <c r="D274" s="134"/>
      <c r="E274" s="134"/>
      <c r="F274" s="134"/>
    </row>
    <row r="275" spans="1:6" ht="13" customHeight="1">
      <c r="B275" s="134"/>
      <c r="C275" s="134"/>
      <c r="D275" s="134"/>
      <c r="E275" s="134"/>
      <c r="F275" s="134"/>
    </row>
    <row r="276" spans="1:6" ht="13" customHeight="1">
      <c r="B276" s="134"/>
      <c r="C276" s="134"/>
      <c r="D276" s="134"/>
      <c r="E276" s="134"/>
      <c r="F276" s="134"/>
    </row>
    <row r="277" spans="1:6" ht="13" customHeight="1">
      <c r="B277" s="134"/>
      <c r="C277" s="134"/>
      <c r="D277" s="134"/>
      <c r="E277" s="134"/>
      <c r="F277" s="134"/>
    </row>
    <row r="278" spans="1:6" ht="13" customHeight="1">
      <c r="B278" s="134"/>
      <c r="C278" s="134"/>
      <c r="D278" s="134"/>
      <c r="E278" s="134"/>
      <c r="F278" s="134"/>
    </row>
    <row r="279" spans="1:6" ht="12" customHeight="1">
      <c r="A279" s="43"/>
      <c r="B279" s="134"/>
      <c r="C279" s="134"/>
      <c r="D279" s="134"/>
      <c r="E279" s="134"/>
      <c r="F279" s="134"/>
    </row>
    <row r="280" spans="1:6" ht="12" customHeight="1">
      <c r="B280" s="134"/>
      <c r="C280" s="134"/>
      <c r="D280" s="134"/>
      <c r="E280" s="134"/>
      <c r="F280" s="134"/>
    </row>
    <row r="281" spans="1:6" ht="12" customHeight="1">
      <c r="B281" s="134"/>
      <c r="C281" s="134"/>
      <c r="D281" s="134"/>
      <c r="E281" s="134"/>
      <c r="F281" s="134"/>
    </row>
    <row r="282" spans="1:6" ht="12" customHeight="1">
      <c r="B282" s="134"/>
      <c r="C282" s="134"/>
      <c r="D282" s="134"/>
      <c r="E282" s="134"/>
      <c r="F282" s="134"/>
    </row>
    <row r="283" spans="1:6" ht="12" customHeight="1">
      <c r="B283" s="134"/>
      <c r="C283" s="134"/>
      <c r="D283" s="134"/>
      <c r="E283" s="134"/>
      <c r="F283" s="134"/>
    </row>
    <row r="284" spans="1:6" ht="12" customHeight="1">
      <c r="B284" s="134"/>
      <c r="C284" s="134"/>
      <c r="D284" s="134"/>
      <c r="E284" s="134"/>
      <c r="F284" s="134"/>
    </row>
    <row r="285" spans="1:6" ht="12" customHeight="1">
      <c r="B285" s="134"/>
      <c r="C285" s="134"/>
      <c r="D285" s="134"/>
      <c r="E285" s="134"/>
      <c r="F285" s="134"/>
    </row>
    <row r="286" spans="1:6" ht="12" customHeight="1">
      <c r="B286" s="134"/>
      <c r="C286" s="134"/>
      <c r="D286" s="134"/>
      <c r="E286" s="134"/>
      <c r="F286" s="134"/>
    </row>
    <row r="287" spans="1:6" ht="12" customHeight="1">
      <c r="B287" s="134"/>
      <c r="C287" s="134"/>
      <c r="D287" s="134"/>
      <c r="E287" s="134"/>
      <c r="F287" s="134"/>
    </row>
    <row r="288" spans="1:6" ht="13" customHeight="1">
      <c r="B288" s="155"/>
      <c r="C288" s="134"/>
      <c r="D288" s="134"/>
      <c r="E288" s="134"/>
      <c r="F288" s="134"/>
    </row>
    <row r="289" spans="1:6" s="144" customFormat="1" ht="13" customHeight="1">
      <c r="B289" s="145"/>
    </row>
    <row r="290" spans="1:6" s="144" customFormat="1" ht="13" customHeight="1">
      <c r="B290" s="145"/>
    </row>
    <row r="291" spans="1:6" s="146" customFormat="1" ht="13" customHeight="1"/>
    <row r="292" spans="1:6" ht="13" customHeight="1">
      <c r="A292" s="43"/>
      <c r="B292" s="134"/>
      <c r="C292" s="134"/>
      <c r="D292" s="134"/>
      <c r="E292" s="134"/>
      <c r="F292" s="134"/>
    </row>
    <row r="293" spans="1:6" ht="13" customHeight="1">
      <c r="B293" s="134"/>
      <c r="C293" s="134"/>
      <c r="D293" s="134"/>
      <c r="E293" s="134"/>
      <c r="F293" s="134"/>
    </row>
    <row r="294" spans="1:6" ht="13" customHeight="1">
      <c r="B294" s="134"/>
      <c r="C294" s="134"/>
      <c r="D294" s="134"/>
      <c r="E294" s="134"/>
      <c r="F294" s="134"/>
    </row>
    <row r="295" spans="1:6" ht="13" customHeight="1">
      <c r="B295" s="134"/>
      <c r="C295" s="134"/>
      <c r="D295" s="134"/>
      <c r="E295" s="134"/>
      <c r="F295" s="134"/>
    </row>
    <row r="296" spans="1:6" ht="13" customHeight="1">
      <c r="B296" s="134"/>
      <c r="C296" s="134"/>
      <c r="D296" s="134"/>
      <c r="E296" s="134"/>
      <c r="F296" s="134"/>
    </row>
    <row r="297" spans="1:6" ht="13" customHeight="1">
      <c r="B297" s="134"/>
      <c r="C297" s="134"/>
      <c r="D297" s="134"/>
      <c r="E297" s="134"/>
      <c r="F297" s="134"/>
    </row>
    <row r="298" spans="1:6" ht="13" customHeight="1">
      <c r="B298" s="134"/>
      <c r="C298" s="134"/>
      <c r="D298" s="134"/>
      <c r="E298" s="134"/>
      <c r="F298" s="134"/>
    </row>
    <row r="299" spans="1:6" ht="13" customHeight="1">
      <c r="A299" s="43"/>
      <c r="B299" s="134"/>
      <c r="C299" s="134"/>
      <c r="D299" s="134"/>
      <c r="E299" s="134"/>
      <c r="F299" s="134"/>
    </row>
    <row r="300" spans="1:6" ht="13" customHeight="1">
      <c r="B300" s="134"/>
      <c r="C300" s="134"/>
      <c r="D300" s="134"/>
      <c r="E300" s="134"/>
      <c r="F300" s="134"/>
    </row>
    <row r="301" spans="1:6" ht="13" customHeight="1">
      <c r="B301" s="134"/>
      <c r="C301" s="134"/>
      <c r="D301" s="134"/>
      <c r="E301" s="134"/>
      <c r="F301" s="134"/>
    </row>
    <row r="302" spans="1:6" ht="13" customHeight="1">
      <c r="B302" s="134"/>
      <c r="C302" s="134"/>
      <c r="D302" s="134"/>
      <c r="E302" s="134"/>
      <c r="F302" s="134"/>
    </row>
    <row r="303" spans="1:6" ht="13" customHeight="1">
      <c r="B303" s="134"/>
      <c r="C303" s="134"/>
      <c r="D303" s="134"/>
      <c r="E303" s="134"/>
      <c r="F303" s="134"/>
    </row>
    <row r="304" spans="1:6" ht="13" customHeight="1">
      <c r="B304" s="134"/>
      <c r="C304" s="134"/>
      <c r="D304" s="134"/>
      <c r="E304" s="134"/>
      <c r="F304" s="134"/>
    </row>
    <row r="305" s="134" customFormat="1" ht="13" customHeight="1"/>
    <row r="306" s="134" customFormat="1" ht="13" customHeight="1"/>
    <row r="307" s="134" customFormat="1" ht="13" customHeight="1"/>
    <row r="308" s="134" customFormat="1" ht="13" customHeight="1"/>
    <row r="309" s="134" customFormat="1" ht="13" customHeight="1"/>
    <row r="310" s="134" customFormat="1" ht="13" customHeight="1"/>
    <row r="311" s="134" customFormat="1" ht="13" customHeight="1"/>
    <row r="312" s="134" customFormat="1" ht="13" customHeight="1"/>
    <row r="313" s="134" customFormat="1" ht="13" customHeight="1"/>
    <row r="314" s="134" customFormat="1" ht="13" customHeight="1"/>
    <row r="315" s="134" customFormat="1" ht="13" customHeight="1"/>
    <row r="316" s="134" customFormat="1" ht="13" customHeight="1"/>
    <row r="317" s="139" customFormat="1" ht="13" customHeight="1"/>
    <row r="318" s="139" customFormat="1" ht="13" customHeight="1"/>
    <row r="319" s="134" customFormat="1" ht="13" customHeight="1"/>
    <row r="320" s="134" customFormat="1" ht="13" customHeight="1"/>
    <row r="321" s="134" customFormat="1" ht="13" customHeight="1"/>
    <row r="322" s="32" customFormat="1" ht="13" customHeight="1"/>
    <row r="323" s="134" customFormat="1" ht="13" customHeight="1"/>
    <row r="324" s="134" customFormat="1" ht="13" customHeight="1"/>
    <row r="325" s="134" customFormat="1" ht="13" customHeight="1"/>
    <row r="326" s="134" customFormat="1" ht="13" customHeight="1"/>
    <row r="327" s="312" customFormat="1" ht="13" customHeight="1"/>
    <row r="328" s="134" customFormat="1" ht="13" customHeight="1"/>
    <row r="329" s="134" customFormat="1" ht="13" customHeight="1"/>
    <row r="330" s="134" customFormat="1" ht="13" customHeight="1"/>
    <row r="331" s="134" customFormat="1" ht="13" customHeight="1"/>
    <row r="332" s="134" customFormat="1" ht="13" customHeight="1"/>
    <row r="333" s="134" customFormat="1" ht="13" customHeight="1"/>
    <row r="334" s="139" customFormat="1" ht="13" customHeight="1"/>
    <row r="335" s="134" customFormat="1" ht="13" customHeight="1"/>
    <row r="336" s="134" customFormat="1" ht="13" customHeight="1"/>
    <row r="337" spans="1:6" ht="13" customHeight="1">
      <c r="B337" s="134"/>
      <c r="C337" s="134"/>
      <c r="D337" s="134"/>
      <c r="E337" s="134"/>
      <c r="F337" s="134"/>
    </row>
    <row r="338" spans="1:6" ht="13" customHeight="1">
      <c r="B338" s="134"/>
      <c r="C338" s="134"/>
      <c r="D338" s="134"/>
      <c r="E338" s="134"/>
      <c r="F338" s="134"/>
    </row>
    <row r="339" spans="1:6" ht="13" customHeight="1">
      <c r="B339" s="134"/>
      <c r="C339" s="134"/>
      <c r="D339" s="134"/>
      <c r="E339" s="134"/>
      <c r="F339" s="134"/>
    </row>
    <row r="340" spans="1:6" s="139" customFormat="1" ht="13" customHeight="1"/>
    <row r="341" spans="1:6" s="139" customFormat="1" ht="13" customHeight="1"/>
    <row r="342" spans="1:6" s="139" customFormat="1" ht="13" customHeight="1">
      <c r="B342" s="126"/>
    </row>
    <row r="343" spans="1:6" s="139" customFormat="1" ht="13" customHeight="1"/>
    <row r="344" spans="1:6" s="139" customFormat="1" ht="13" customHeight="1">
      <c r="B344" s="126"/>
    </row>
    <row r="345" spans="1:6" s="139" customFormat="1" ht="13" customHeight="1"/>
    <row r="346" spans="1:6" s="139" customFormat="1" ht="13" customHeight="1"/>
    <row r="347" spans="1:6" s="139" customFormat="1" ht="13" customHeight="1"/>
    <row r="348" spans="1:6" s="139" customFormat="1" ht="13" customHeight="1">
      <c r="A348" s="126"/>
      <c r="B348" s="126"/>
    </row>
    <row r="349" spans="1:6" s="139" customFormat="1" ht="13" customHeight="1"/>
    <row r="350" spans="1:6" s="139" customFormat="1" ht="13" customHeight="1"/>
    <row r="351" spans="1:6" s="139" customFormat="1" ht="13" customHeight="1"/>
    <row r="352" spans="1:6" s="139" customFormat="1" ht="13" customHeight="1"/>
    <row r="353" spans="1:6" s="139" customFormat="1" ht="13" customHeight="1"/>
    <row r="354" spans="1:6" s="139" customFormat="1" ht="13" customHeight="1"/>
    <row r="355" spans="1:6" s="139" customFormat="1" ht="13" customHeight="1"/>
    <row r="356" spans="1:6" s="139" customFormat="1" ht="13" customHeight="1"/>
    <row r="357" spans="1:6" s="139" customFormat="1" ht="13" customHeight="1"/>
    <row r="358" spans="1:6" ht="13" customHeight="1">
      <c r="B358" s="134"/>
      <c r="C358" s="134"/>
      <c r="D358" s="134"/>
      <c r="E358" s="134"/>
      <c r="F358" s="134"/>
    </row>
    <row r="359" spans="1:6" ht="13" customHeight="1">
      <c r="B359" s="134"/>
      <c r="C359" s="134"/>
      <c r="D359" s="134"/>
      <c r="E359" s="134"/>
      <c r="F359" s="134"/>
    </row>
    <row r="360" spans="1:6" ht="13" customHeight="1">
      <c r="B360" s="134"/>
      <c r="C360" s="134"/>
      <c r="D360" s="134"/>
      <c r="E360" s="134"/>
      <c r="F360" s="134"/>
    </row>
    <row r="361" spans="1:6" ht="13" customHeight="1">
      <c r="B361" s="134"/>
      <c r="C361" s="134"/>
      <c r="D361" s="134"/>
      <c r="E361" s="134"/>
      <c r="F361" s="134"/>
    </row>
    <row r="362" spans="1:6" ht="13" customHeight="1">
      <c r="B362" s="134"/>
      <c r="C362" s="134"/>
      <c r="D362" s="134"/>
      <c r="E362" s="134"/>
      <c r="F362" s="134"/>
    </row>
    <row r="363" spans="1:6" ht="13" customHeight="1">
      <c r="B363" s="134"/>
      <c r="C363" s="134"/>
      <c r="D363" s="134"/>
      <c r="E363" s="134"/>
      <c r="F363" s="134"/>
    </row>
    <row r="364" spans="1:6" ht="13" customHeight="1">
      <c r="B364" s="134"/>
      <c r="C364" s="134"/>
      <c r="D364" s="134"/>
      <c r="E364" s="134"/>
      <c r="F364" s="134"/>
    </row>
    <row r="365" spans="1:6" ht="13" customHeight="1">
      <c r="B365" s="134"/>
      <c r="C365" s="134"/>
      <c r="D365" s="134"/>
      <c r="E365" s="134"/>
      <c r="F365" s="134"/>
    </row>
    <row r="366" spans="1:6" ht="13" customHeight="1">
      <c r="A366" s="144"/>
      <c r="B366" s="134"/>
      <c r="C366" s="134"/>
      <c r="D366" s="134"/>
      <c r="E366" s="134"/>
      <c r="F366" s="134"/>
    </row>
    <row r="367" spans="1:6" ht="13" customHeight="1">
      <c r="A367" s="144"/>
      <c r="B367" s="134"/>
      <c r="C367" s="134"/>
      <c r="D367" s="134"/>
      <c r="E367" s="134"/>
      <c r="F367" s="134"/>
    </row>
    <row r="368" spans="1:6" ht="13" customHeight="1">
      <c r="A368" s="144"/>
      <c r="B368" s="134"/>
      <c r="C368" s="134"/>
      <c r="D368" s="134"/>
      <c r="E368" s="134"/>
      <c r="F368" s="134"/>
    </row>
    <row r="369" s="134" customFormat="1" ht="13" customHeight="1"/>
    <row r="370" s="134" customFormat="1" ht="13" customHeight="1"/>
    <row r="371" s="134" customFormat="1" ht="13" customHeight="1"/>
    <row r="372" s="134" customFormat="1" ht="13" customHeight="1"/>
    <row r="373" s="134" customFormat="1" ht="13" customHeight="1"/>
    <row r="374" s="134" customFormat="1" ht="13" customHeight="1"/>
    <row r="375" s="134" customFormat="1" ht="13" customHeight="1"/>
    <row r="376" s="134" customFormat="1" ht="13" customHeight="1"/>
    <row r="377" s="134" customFormat="1" ht="13" customHeight="1"/>
    <row r="378" s="134" customFormat="1" ht="13" customHeight="1"/>
    <row r="379" s="139" customFormat="1" ht="13" customHeight="1"/>
    <row r="380" s="139" customFormat="1" ht="13" customHeight="1"/>
    <row r="381" s="139" customFormat="1" ht="13" customHeight="1"/>
    <row r="382" s="139" customFormat="1" ht="13" customHeight="1"/>
    <row r="383" s="139" customFormat="1" ht="13" customHeight="1"/>
    <row r="384" s="139" customFormat="1" ht="13" customHeight="1"/>
    <row r="385" s="134" customFormat="1" ht="13" customHeight="1"/>
    <row r="386" s="139" customFormat="1" ht="13" customHeight="1"/>
    <row r="387" s="139" customFormat="1" ht="13" customHeight="1"/>
    <row r="388" s="139" customFormat="1" ht="13" customHeight="1"/>
    <row r="389" s="139" customFormat="1" ht="13" customHeight="1"/>
    <row r="390" s="139" customFormat="1" ht="13" customHeight="1"/>
    <row r="391" s="139" customFormat="1" ht="13" customHeight="1"/>
    <row r="392" s="139" customFormat="1" ht="13" customHeight="1"/>
    <row r="393" s="139" customFormat="1" ht="13" customHeight="1"/>
    <row r="394" s="139" customFormat="1" ht="13" customHeight="1"/>
    <row r="395" s="139" customFormat="1" ht="13" customHeight="1"/>
    <row r="396" s="139" customFormat="1" ht="13" customHeight="1"/>
    <row r="397" s="134" customFormat="1" ht="13" customHeight="1"/>
    <row r="398" s="134" customFormat="1" ht="13" customHeight="1"/>
    <row r="399" s="134" customFormat="1" ht="13" customHeight="1"/>
    <row r="400" s="134" customFormat="1" ht="13" customHeight="1"/>
    <row r="401" s="134" customFormat="1" ht="13" customHeight="1"/>
    <row r="402" s="134" customFormat="1" ht="13" customHeight="1"/>
    <row r="403" s="134" customFormat="1" ht="13" customHeight="1"/>
    <row r="404" s="134" customFormat="1" ht="13" customHeight="1"/>
    <row r="405" s="134" customFormat="1" ht="13" customHeight="1"/>
    <row r="406" s="134" customFormat="1" ht="13" customHeight="1"/>
    <row r="407" s="134" customFormat="1" ht="13" customHeight="1"/>
    <row r="408" s="134" customFormat="1" ht="13" customHeight="1"/>
    <row r="409" s="134" customFormat="1" ht="13" customHeight="1"/>
    <row r="410" s="134" customFormat="1" ht="13" customHeight="1"/>
    <row r="411" s="134" customFormat="1" ht="13" customHeight="1"/>
    <row r="412" s="134" customFormat="1" ht="13" customHeight="1"/>
    <row r="413" s="134" customFormat="1" ht="13" customHeight="1"/>
    <row r="414" s="134" customFormat="1" ht="13" customHeight="1"/>
    <row r="415" s="134" customFormat="1" ht="13" customHeight="1"/>
    <row r="416" s="134" customFormat="1" ht="13" customHeight="1"/>
    <row r="417" s="134" customFormat="1" ht="12"/>
    <row r="418" s="134" customFormat="1" ht="13" customHeight="1"/>
    <row r="419" s="134" customFormat="1" ht="12"/>
    <row r="420" s="134" customFormat="1" ht="12"/>
    <row r="421" s="134" customFormat="1" ht="12"/>
    <row r="422" s="134" customFormat="1" ht="13" customHeight="1"/>
    <row r="423" s="134" customFormat="1" ht="13" customHeight="1"/>
    <row r="424" s="134" customFormat="1" ht="13" customHeight="1"/>
    <row r="425" s="134" customFormat="1" ht="13" customHeight="1"/>
    <row r="426" s="134" customFormat="1" ht="13" customHeight="1"/>
    <row r="427" s="76" customFormat="1" ht="13" customHeight="1"/>
    <row r="428" s="76" customFormat="1" ht="13" customHeight="1"/>
    <row r="429" s="76" customFormat="1" ht="13" customHeight="1"/>
    <row r="430" s="76" customFormat="1" ht="13" customHeight="1"/>
    <row r="431" s="134" customFormat="1" ht="13" customHeight="1"/>
    <row r="432" s="134" customFormat="1" ht="13" customHeight="1"/>
    <row r="433" s="32" customFormat="1" ht="13" customHeight="1"/>
    <row r="434" s="134" customFormat="1" ht="13" customHeight="1"/>
    <row r="435" s="134" customFormat="1" ht="13" customHeight="1"/>
    <row r="436" s="134" customFormat="1" ht="13" customHeight="1"/>
    <row r="437" s="160" customFormat="1" ht="12"/>
  </sheetData>
  <mergeCells count="1">
    <mergeCell ref="B2:F2"/>
  </mergeCells>
  <pageMargins left="0.7" right="0.7" top="0.75" bottom="0.75" header="0.3" footer="0.3"/>
  <pageSetup paperSize="9" orientation="portrait" r:id="rId1"/>
  <headerFooter>
    <oddFooter>&amp;C&amp;"Calibri,Regular"&amp;K000000&amp;P/&amp;N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78026-B1DD-CE49-860C-5E1F184590D7}">
  <dimension ref="A2:F367"/>
  <sheetViews>
    <sheetView zoomScale="165" zoomScaleNormal="165" zoomScalePageLayoutView="90" workbookViewId="0">
      <selection activeCell="G17" sqref="G17"/>
    </sheetView>
  </sheetViews>
  <sheetFormatPr baseColWidth="10" defaultColWidth="11" defaultRowHeight="13" customHeight="1"/>
  <cols>
    <col min="1" max="1" width="7.83203125" style="134" bestFit="1" customWidth="1"/>
    <col min="2" max="2" width="43" style="136" bestFit="1" customWidth="1"/>
    <col min="3" max="3" width="3.33203125" style="131" bestFit="1" customWidth="1"/>
    <col min="4" max="4" width="7.6640625" style="132" customWidth="1"/>
    <col min="5" max="5" width="6.6640625" style="131" bestFit="1" customWidth="1"/>
    <col min="6" max="6" width="12.33203125" style="131" bestFit="1" customWidth="1"/>
    <col min="7" max="16384" width="11" style="134"/>
  </cols>
  <sheetData>
    <row r="2" spans="1:6" ht="20">
      <c r="A2" s="462"/>
      <c r="B2" s="463" t="s">
        <v>591</v>
      </c>
      <c r="C2" s="464"/>
      <c r="D2" s="465"/>
      <c r="E2" s="464"/>
      <c r="F2" s="464"/>
    </row>
    <row r="3" spans="1:6" ht="13" customHeight="1">
      <c r="A3" s="396"/>
      <c r="B3" s="466"/>
      <c r="C3" s="467"/>
      <c r="D3" s="468"/>
      <c r="E3" s="467"/>
      <c r="F3" s="467"/>
    </row>
    <row r="4" spans="1:6" ht="13" customHeight="1">
      <c r="A4" s="469"/>
      <c r="B4" s="469"/>
      <c r="C4" s="469"/>
      <c r="D4" s="469"/>
      <c r="E4" s="469"/>
      <c r="F4" s="469"/>
    </row>
    <row r="5" spans="1:6" ht="13" customHeight="1">
      <c r="A5" s="470"/>
      <c r="B5" s="471"/>
      <c r="C5" s="472"/>
      <c r="D5" s="473"/>
      <c r="E5" s="474"/>
      <c r="F5" s="474"/>
    </row>
    <row r="6" spans="1:6" ht="13" customHeight="1">
      <c r="A6" s="475" t="s">
        <v>0</v>
      </c>
      <c r="B6" s="471" t="s">
        <v>592</v>
      </c>
      <c r="C6" s="467"/>
      <c r="D6" s="468"/>
      <c r="E6" s="476"/>
      <c r="F6" s="476"/>
    </row>
    <row r="7" spans="1:6" ht="13" customHeight="1" thickBot="1">
      <c r="A7" s="477" t="s">
        <v>16</v>
      </c>
      <c r="B7" s="478" t="s">
        <v>4</v>
      </c>
      <c r="C7" s="479" t="s">
        <v>5</v>
      </c>
      <c r="D7" s="480" t="s">
        <v>6</v>
      </c>
      <c r="E7" s="481" t="s">
        <v>7</v>
      </c>
      <c r="F7" s="481" t="s">
        <v>8</v>
      </c>
    </row>
    <row r="8" spans="1:6" ht="13" customHeight="1" thickTop="1">
      <c r="A8" s="482"/>
      <c r="B8" s="483"/>
      <c r="C8" s="484"/>
      <c r="D8" s="485"/>
      <c r="E8" s="486"/>
      <c r="F8" s="486"/>
    </row>
    <row r="9" spans="1:6" ht="13" customHeight="1">
      <c r="A9" s="487" t="s">
        <v>0</v>
      </c>
      <c r="B9" s="483" t="s">
        <v>593</v>
      </c>
      <c r="C9" s="488" t="s">
        <v>9</v>
      </c>
      <c r="D9" s="489">
        <f>D18</f>
        <v>358.85199999999998</v>
      </c>
      <c r="E9" s="490">
        <v>0</v>
      </c>
      <c r="F9" s="490">
        <f>D9*E9</f>
        <v>0</v>
      </c>
    </row>
    <row r="10" spans="1:6" ht="13" customHeight="1">
      <c r="A10" s="487"/>
      <c r="B10" s="491" t="s">
        <v>594</v>
      </c>
      <c r="C10" s="488"/>
      <c r="D10" s="489"/>
      <c r="E10" s="490"/>
      <c r="F10" s="490"/>
    </row>
    <row r="11" spans="1:6" ht="13" customHeight="1">
      <c r="A11" s="482" t="s">
        <v>44</v>
      </c>
      <c r="B11" s="483" t="s">
        <v>595</v>
      </c>
      <c r="C11" s="488"/>
      <c r="D11" s="489"/>
      <c r="E11" s="490"/>
      <c r="F11" s="490"/>
    </row>
    <row r="12" spans="1:6" ht="13" customHeight="1">
      <c r="A12" s="482" t="s">
        <v>44</v>
      </c>
      <c r="B12" s="483" t="s">
        <v>596</v>
      </c>
      <c r="C12" s="488"/>
      <c r="D12" s="489"/>
      <c r="E12" s="490"/>
      <c r="F12" s="490"/>
    </row>
    <row r="13" spans="1:6" s="139" customFormat="1" ht="13" customHeight="1">
      <c r="A13" s="482" t="s">
        <v>44</v>
      </c>
      <c r="B13" s="483" t="s">
        <v>597</v>
      </c>
      <c r="C13" s="488"/>
      <c r="D13" s="489"/>
      <c r="E13" s="490"/>
      <c r="F13" s="490"/>
    </row>
    <row r="14" spans="1:6" s="139" customFormat="1" ht="13" customHeight="1">
      <c r="A14" s="482"/>
      <c r="B14" s="483" t="s">
        <v>598</v>
      </c>
      <c r="C14" s="488"/>
      <c r="D14" s="489"/>
      <c r="E14" s="490"/>
      <c r="F14" s="490"/>
    </row>
    <row r="15" spans="1:6" s="139" customFormat="1" ht="13" customHeight="1">
      <c r="A15" s="482"/>
      <c r="B15" s="483" t="s">
        <v>599</v>
      </c>
      <c r="C15" s="488"/>
      <c r="D15" s="489"/>
      <c r="E15" s="490"/>
      <c r="F15" s="490"/>
    </row>
    <row r="16" spans="1:6" s="139" customFormat="1" ht="13" customHeight="1">
      <c r="A16" s="492" t="s">
        <v>19</v>
      </c>
      <c r="B16" s="493" t="s">
        <v>63</v>
      </c>
      <c r="C16" s="484"/>
      <c r="D16" s="485"/>
      <c r="E16" s="486"/>
      <c r="F16" s="486"/>
    </row>
    <row r="17" spans="1:6" s="139" customFormat="1" ht="13" customHeight="1">
      <c r="A17" s="494"/>
      <c r="B17" s="483"/>
      <c r="C17" s="488"/>
      <c r="D17" s="488"/>
      <c r="E17" s="486"/>
      <c r="F17" s="490"/>
    </row>
    <row r="18" spans="1:6" s="139" customFormat="1" ht="13" customHeight="1">
      <c r="A18" s="495" t="s">
        <v>1</v>
      </c>
      <c r="B18" s="496" t="s">
        <v>600</v>
      </c>
      <c r="C18" s="497" t="s">
        <v>9</v>
      </c>
      <c r="D18" s="498">
        <f>348.4*1.03</f>
        <v>358.85199999999998</v>
      </c>
      <c r="E18" s="499">
        <v>0</v>
      </c>
      <c r="F18" s="499">
        <f>D18*E18</f>
        <v>0</v>
      </c>
    </row>
    <row r="19" spans="1:6" s="139" customFormat="1" ht="13" customHeight="1">
      <c r="A19" s="495"/>
      <c r="B19" s="496" t="s">
        <v>594</v>
      </c>
      <c r="C19" s="497"/>
      <c r="D19" s="498"/>
      <c r="E19" s="499"/>
      <c r="F19" s="499"/>
    </row>
    <row r="20" spans="1:6" s="139" customFormat="1" ht="13" customHeight="1">
      <c r="A20" s="500" t="s">
        <v>19</v>
      </c>
      <c r="B20" s="501" t="s">
        <v>279</v>
      </c>
      <c r="C20" s="502"/>
      <c r="D20" s="503"/>
      <c r="E20" s="504"/>
      <c r="F20" s="505"/>
    </row>
    <row r="21" spans="1:6" ht="13" customHeight="1">
      <c r="A21" s="500"/>
      <c r="B21" s="501" t="s">
        <v>601</v>
      </c>
      <c r="C21" s="502"/>
      <c r="D21" s="503"/>
      <c r="E21" s="504"/>
      <c r="F21" s="505"/>
    </row>
    <row r="22" spans="1:6" ht="13" customHeight="1">
      <c r="A22" s="500" t="s">
        <v>44</v>
      </c>
      <c r="B22" s="506" t="s">
        <v>344</v>
      </c>
      <c r="C22" s="502"/>
      <c r="D22" s="503"/>
      <c r="E22" s="504"/>
      <c r="F22" s="505"/>
    </row>
    <row r="23" spans="1:6" ht="13" customHeight="1">
      <c r="A23" s="500" t="s">
        <v>44</v>
      </c>
      <c r="B23" s="506" t="s">
        <v>499</v>
      </c>
      <c r="C23" s="502"/>
      <c r="D23" s="503"/>
      <c r="E23" s="504"/>
      <c r="F23" s="505"/>
    </row>
    <row r="24" spans="1:6" ht="13" customHeight="1">
      <c r="A24" s="500" t="s">
        <v>44</v>
      </c>
      <c r="B24" s="501" t="s">
        <v>55</v>
      </c>
      <c r="C24" s="502"/>
      <c r="D24" s="503"/>
      <c r="E24" s="504"/>
      <c r="F24" s="505"/>
    </row>
    <row r="25" spans="1:6" ht="13" customHeight="1">
      <c r="A25" s="500" t="s">
        <v>44</v>
      </c>
      <c r="B25" s="501" t="s">
        <v>77</v>
      </c>
      <c r="C25" s="502"/>
      <c r="D25" s="503"/>
      <c r="E25" s="504"/>
      <c r="F25" s="505"/>
    </row>
    <row r="26" spans="1:6" ht="13" customHeight="1">
      <c r="A26" s="500" t="s">
        <v>44</v>
      </c>
      <c r="B26" s="506" t="s">
        <v>69</v>
      </c>
      <c r="C26" s="502"/>
      <c r="D26" s="503"/>
      <c r="E26" s="504"/>
      <c r="F26" s="505"/>
    </row>
    <row r="27" spans="1:6" ht="13" customHeight="1">
      <c r="A27" s="500" t="s">
        <v>44</v>
      </c>
      <c r="B27" s="507" t="s">
        <v>602</v>
      </c>
      <c r="C27" s="502"/>
      <c r="D27" s="503"/>
      <c r="E27" s="504"/>
      <c r="F27" s="505"/>
    </row>
    <row r="28" spans="1:6">
      <c r="A28" s="500"/>
      <c r="B28" s="507" t="s">
        <v>603</v>
      </c>
      <c r="C28" s="502"/>
      <c r="D28" s="503"/>
      <c r="E28" s="504"/>
      <c r="F28" s="505"/>
    </row>
    <row r="29" spans="1:6" ht="13" customHeight="1">
      <c r="A29" s="500"/>
      <c r="B29" s="507" t="s">
        <v>604</v>
      </c>
      <c r="C29" s="502"/>
      <c r="D29" s="503"/>
      <c r="E29" s="504"/>
      <c r="F29" s="505"/>
    </row>
    <row r="30" spans="1:6" ht="13" customHeight="1">
      <c r="A30" s="500" t="s">
        <v>19</v>
      </c>
      <c r="B30" s="506" t="s">
        <v>43</v>
      </c>
      <c r="C30" s="502"/>
      <c r="D30" s="503"/>
      <c r="E30" s="504"/>
      <c r="F30" s="505"/>
    </row>
    <row r="31" spans="1:6" ht="13" customHeight="1">
      <c r="A31" s="500" t="s">
        <v>19</v>
      </c>
      <c r="B31" s="508" t="s">
        <v>548</v>
      </c>
      <c r="C31" s="502"/>
      <c r="D31" s="509"/>
      <c r="E31" s="502"/>
      <c r="F31" s="502"/>
    </row>
    <row r="32" spans="1:6" ht="13" customHeight="1">
      <c r="A32" s="500" t="s">
        <v>44</v>
      </c>
      <c r="B32" s="508" t="s">
        <v>605</v>
      </c>
      <c r="C32" s="502"/>
      <c r="D32" s="509"/>
      <c r="E32" s="502"/>
      <c r="F32" s="502"/>
    </row>
    <row r="33" spans="1:6" ht="13" customHeight="1">
      <c r="A33" s="500"/>
      <c r="B33" s="508" t="s">
        <v>606</v>
      </c>
      <c r="C33" s="502"/>
      <c r="D33" s="509"/>
      <c r="E33" s="502"/>
      <c r="F33" s="502"/>
    </row>
    <row r="34" spans="1:6" ht="13" customHeight="1">
      <c r="A34" s="500" t="s">
        <v>44</v>
      </c>
      <c r="B34" s="508" t="s">
        <v>614</v>
      </c>
      <c r="C34" s="502"/>
      <c r="D34" s="509"/>
      <c r="E34" s="502"/>
      <c r="F34" s="502"/>
    </row>
    <row r="35" spans="1:6" s="139" customFormat="1" ht="13" customHeight="1">
      <c r="A35" s="500"/>
      <c r="B35" s="501"/>
      <c r="C35" s="502"/>
      <c r="D35" s="503"/>
      <c r="E35" s="504"/>
      <c r="F35" s="505"/>
    </row>
    <row r="36" spans="1:6" s="139" customFormat="1" ht="13" customHeight="1">
      <c r="A36" s="510" t="s">
        <v>2</v>
      </c>
      <c r="B36" s="511" t="s">
        <v>278</v>
      </c>
      <c r="C36" s="502" t="s">
        <v>9</v>
      </c>
      <c r="D36" s="512">
        <f>D18</f>
        <v>358.85199999999998</v>
      </c>
      <c r="E36" s="504">
        <v>0</v>
      </c>
      <c r="F36" s="505">
        <f>D36*E36</f>
        <v>0</v>
      </c>
    </row>
    <row r="37" spans="1:6" s="139" customFormat="1" ht="13" customHeight="1">
      <c r="A37" s="500" t="s">
        <v>19</v>
      </c>
      <c r="B37" s="501" t="s">
        <v>453</v>
      </c>
      <c r="C37" s="502"/>
      <c r="D37" s="503"/>
      <c r="E37" s="504"/>
      <c r="F37" s="505"/>
    </row>
    <row r="38" spans="1:6" ht="13" customHeight="1">
      <c r="A38" s="500"/>
      <c r="B38" s="501" t="s">
        <v>454</v>
      </c>
      <c r="C38" s="502"/>
      <c r="D38" s="503"/>
      <c r="E38" s="504"/>
      <c r="F38" s="505"/>
    </row>
    <row r="39" spans="1:6" ht="13" customHeight="1">
      <c r="A39" s="500" t="s">
        <v>44</v>
      </c>
      <c r="B39" s="501" t="s">
        <v>517</v>
      </c>
      <c r="C39" s="502"/>
      <c r="D39" s="509"/>
      <c r="E39" s="502"/>
      <c r="F39" s="502"/>
    </row>
    <row r="40" spans="1:6" ht="13" customHeight="1">
      <c r="A40" s="500" t="s">
        <v>44</v>
      </c>
      <c r="B40" s="501" t="s">
        <v>607</v>
      </c>
      <c r="C40" s="502"/>
      <c r="D40" s="509"/>
      <c r="E40" s="502"/>
      <c r="F40" s="502"/>
    </row>
    <row r="41" spans="1:6" ht="13" customHeight="1">
      <c r="A41" s="500" t="s">
        <v>44</v>
      </c>
      <c r="B41" s="501" t="s">
        <v>519</v>
      </c>
      <c r="C41" s="502"/>
      <c r="D41" s="509"/>
      <c r="E41" s="502"/>
      <c r="F41" s="502"/>
    </row>
    <row r="42" spans="1:6" ht="13" customHeight="1">
      <c r="A42" s="500" t="s">
        <v>44</v>
      </c>
      <c r="B42" s="501" t="s">
        <v>289</v>
      </c>
      <c r="C42" s="502"/>
      <c r="D42" s="509"/>
      <c r="E42" s="502"/>
      <c r="F42" s="502"/>
    </row>
    <row r="43" spans="1:6" s="139" customFormat="1" ht="13" customHeight="1">
      <c r="A43" s="500"/>
      <c r="B43" s="501" t="s">
        <v>520</v>
      </c>
      <c r="C43" s="502"/>
      <c r="D43" s="509"/>
      <c r="E43" s="502"/>
      <c r="F43" s="502"/>
    </row>
    <row r="44" spans="1:6" s="139" customFormat="1" ht="13" customHeight="1">
      <c r="A44" s="500" t="s">
        <v>44</v>
      </c>
      <c r="B44" s="501" t="s">
        <v>525</v>
      </c>
      <c r="C44" s="502"/>
      <c r="D44" s="509"/>
      <c r="E44" s="505"/>
      <c r="F44" s="505"/>
    </row>
    <row r="45" spans="1:6" s="139" customFormat="1" ht="13" customHeight="1">
      <c r="A45" s="513" t="s">
        <v>19</v>
      </c>
      <c r="B45" s="514" t="s">
        <v>43</v>
      </c>
      <c r="C45" s="502"/>
      <c r="D45" s="509"/>
      <c r="E45" s="505"/>
      <c r="F45" s="505"/>
    </row>
    <row r="46" spans="1:6" ht="13" customHeight="1">
      <c r="A46" s="515"/>
      <c r="B46" s="496"/>
      <c r="C46" s="497"/>
      <c r="D46" s="497"/>
      <c r="E46" s="499"/>
      <c r="F46" s="499"/>
    </row>
    <row r="47" spans="1:6" ht="13" customHeight="1">
      <c r="A47" s="495" t="s">
        <v>3</v>
      </c>
      <c r="B47" s="516" t="s">
        <v>608</v>
      </c>
      <c r="C47" s="497" t="s">
        <v>609</v>
      </c>
      <c r="D47" s="517">
        <v>12</v>
      </c>
      <c r="E47" s="499">
        <v>0</v>
      </c>
      <c r="F47" s="499">
        <f>D47*E47</f>
        <v>0</v>
      </c>
    </row>
    <row r="48" spans="1:6" ht="13" customHeight="1">
      <c r="A48" s="518" t="s">
        <v>19</v>
      </c>
      <c r="B48" s="501" t="s">
        <v>63</v>
      </c>
      <c r="C48" s="502"/>
      <c r="D48" s="509"/>
      <c r="E48" s="505"/>
      <c r="F48" s="505"/>
    </row>
    <row r="49" spans="1:6" ht="13" customHeight="1">
      <c r="A49" s="515"/>
      <c r="B49" s="496"/>
      <c r="C49" s="497"/>
      <c r="D49" s="519"/>
      <c r="E49" s="499"/>
      <c r="F49" s="499"/>
    </row>
    <row r="50" spans="1:6" ht="13" customHeight="1">
      <c r="A50" s="495" t="s">
        <v>53</v>
      </c>
      <c r="B50" s="516" t="s">
        <v>610</v>
      </c>
      <c r="C50" s="497" t="s">
        <v>10</v>
      </c>
      <c r="D50" s="498">
        <v>5</v>
      </c>
      <c r="E50" s="499">
        <v>0</v>
      </c>
      <c r="F50" s="499">
        <f>D50*E50</f>
        <v>0</v>
      </c>
    </row>
    <row r="51" spans="1:6" ht="13" customHeight="1">
      <c r="A51" s="518" t="s">
        <v>19</v>
      </c>
      <c r="B51" s="501" t="s">
        <v>63</v>
      </c>
      <c r="C51" s="502"/>
      <c r="D51" s="509"/>
      <c r="E51" s="505"/>
      <c r="F51" s="505"/>
    </row>
    <row r="52" spans="1:6" ht="13" customHeight="1" thickBot="1">
      <c r="A52" s="466"/>
      <c r="B52" s="466"/>
      <c r="C52" s="466"/>
      <c r="D52" s="520"/>
      <c r="E52" s="466"/>
      <c r="F52" s="466"/>
    </row>
    <row r="53" spans="1:6" ht="13" customHeight="1" thickBot="1">
      <c r="A53" s="521"/>
      <c r="B53" s="522" t="s">
        <v>611</v>
      </c>
      <c r="C53" s="523"/>
      <c r="D53" s="524"/>
      <c r="E53" s="525"/>
      <c r="F53" s="525">
        <f>SUM(F9:F52)</f>
        <v>0</v>
      </c>
    </row>
    <row r="54" spans="1:6" s="139" customFormat="1" ht="13" customHeight="1" thickTop="1">
      <c r="A54" s="470"/>
      <c r="B54" s="471"/>
      <c r="C54" s="472"/>
      <c r="D54" s="473"/>
      <c r="E54" s="474"/>
      <c r="F54" s="474"/>
    </row>
    <row r="55" spans="1:6" s="278" customFormat="1" ht="13" customHeight="1">
      <c r="A55" s="470"/>
      <c r="B55" s="471"/>
      <c r="C55" s="472"/>
      <c r="D55" s="473"/>
      <c r="E55" s="474"/>
      <c r="F55" s="474"/>
    </row>
    <row r="56" spans="1:6" s="278" customFormat="1" ht="13" customHeight="1" thickBot="1">
      <c r="A56" s="469"/>
      <c r="B56" s="469"/>
      <c r="C56" s="469"/>
      <c r="D56" s="469"/>
      <c r="E56" s="469"/>
      <c r="F56" s="469"/>
    </row>
    <row r="57" spans="1:6" s="278" customFormat="1" ht="20" thickBot="1">
      <c r="A57" s="459"/>
      <c r="B57" s="459" t="s">
        <v>612</v>
      </c>
      <c r="C57" s="459"/>
      <c r="D57" s="460"/>
      <c r="E57" s="459"/>
      <c r="F57" s="461">
        <f>F53</f>
        <v>0</v>
      </c>
    </row>
    <row r="58" spans="1:6" s="278" customFormat="1" ht="13" customHeight="1" thickTop="1"/>
    <row r="59" spans="1:6" s="278" customFormat="1" ht="13" customHeight="1"/>
    <row r="60" spans="1:6" s="278" customFormat="1" ht="13" customHeight="1"/>
    <row r="61" spans="1:6" s="278" customFormat="1" ht="13" customHeight="1"/>
    <row r="62" spans="1:6" ht="13" customHeight="1">
      <c r="B62" s="134"/>
      <c r="C62" s="134"/>
      <c r="D62" s="134"/>
      <c r="E62" s="134"/>
      <c r="F62" s="134"/>
    </row>
    <row r="63" spans="1:6" s="32" customFormat="1" ht="13" customHeight="1"/>
    <row r="64" spans="1:6" ht="13" customHeight="1">
      <c r="B64" s="134"/>
      <c r="C64" s="134"/>
      <c r="D64" s="134"/>
      <c r="E64" s="134"/>
      <c r="F64" s="134"/>
    </row>
    <row r="65" spans="1:6" ht="13" customHeight="1">
      <c r="B65" s="134"/>
      <c r="C65" s="134"/>
      <c r="D65" s="134"/>
      <c r="E65" s="134"/>
      <c r="F65" s="134"/>
    </row>
    <row r="66" spans="1:6" ht="13" customHeight="1">
      <c r="B66" s="134"/>
      <c r="C66" s="134"/>
      <c r="D66" s="134"/>
      <c r="E66" s="134"/>
      <c r="F66" s="134"/>
    </row>
    <row r="67" spans="1:6" ht="13" customHeight="1">
      <c r="B67" s="134"/>
      <c r="C67" s="134"/>
      <c r="D67" s="134"/>
      <c r="E67" s="134"/>
      <c r="F67" s="134"/>
    </row>
    <row r="68" spans="1:6" s="312" customFormat="1" ht="13" customHeight="1"/>
    <row r="69" spans="1:6" ht="13" customHeight="1">
      <c r="B69" s="134"/>
      <c r="C69" s="134"/>
      <c r="D69" s="134"/>
      <c r="E69" s="134"/>
      <c r="F69" s="134"/>
    </row>
    <row r="70" spans="1:6" ht="13" customHeight="1">
      <c r="B70" s="134"/>
      <c r="C70" s="134"/>
      <c r="D70" s="134"/>
      <c r="E70" s="134"/>
      <c r="F70" s="134"/>
    </row>
    <row r="71" spans="1:6" ht="13" customHeight="1">
      <c r="B71" s="134"/>
      <c r="C71" s="134"/>
      <c r="D71" s="134"/>
      <c r="E71" s="134"/>
      <c r="F71" s="134"/>
    </row>
    <row r="72" spans="1:6" s="139" customFormat="1" ht="13" customHeight="1"/>
    <row r="73" spans="1:6" ht="13" customHeight="1">
      <c r="B73" s="134"/>
      <c r="C73" s="134"/>
      <c r="D73" s="134"/>
      <c r="E73" s="134"/>
      <c r="F73" s="134"/>
    </row>
    <row r="74" spans="1:6" ht="13" customHeight="1">
      <c r="A74" s="43"/>
      <c r="B74" s="134"/>
      <c r="C74" s="134"/>
      <c r="D74" s="134"/>
      <c r="E74" s="134"/>
      <c r="F74" s="134"/>
    </row>
    <row r="75" spans="1:6" ht="13" customHeight="1">
      <c r="B75" s="134"/>
      <c r="C75" s="134"/>
      <c r="D75" s="134"/>
      <c r="E75" s="134"/>
      <c r="F75" s="134"/>
    </row>
    <row r="76" spans="1:6" s="139" customFormat="1" ht="13" customHeight="1"/>
    <row r="77" spans="1:6" ht="13" customHeight="1">
      <c r="B77" s="134"/>
      <c r="C77" s="134"/>
      <c r="D77" s="134"/>
      <c r="E77" s="134"/>
      <c r="F77" s="134"/>
    </row>
    <row r="78" spans="1:6" ht="13" customHeight="1">
      <c r="B78" s="134"/>
      <c r="C78" s="134"/>
      <c r="D78" s="134"/>
      <c r="E78" s="134"/>
      <c r="F78" s="134"/>
    </row>
    <row r="79" spans="1:6" ht="13" customHeight="1">
      <c r="B79" s="134"/>
      <c r="C79" s="134"/>
      <c r="D79" s="134"/>
      <c r="E79" s="134"/>
      <c r="F79" s="134"/>
    </row>
    <row r="80" spans="1:6" ht="13" customHeight="1">
      <c r="B80" s="134"/>
      <c r="C80" s="134"/>
      <c r="D80" s="134"/>
      <c r="E80" s="134"/>
      <c r="F80" s="134"/>
    </row>
    <row r="81" spans="1:6" ht="13" customHeight="1">
      <c r="B81" s="134"/>
      <c r="C81" s="134"/>
      <c r="D81" s="134"/>
      <c r="E81" s="134"/>
      <c r="F81" s="134"/>
    </row>
    <row r="82" spans="1:6" ht="13" customHeight="1">
      <c r="B82" s="134"/>
      <c r="C82" s="134"/>
      <c r="D82" s="134"/>
      <c r="E82" s="134"/>
      <c r="F82" s="134"/>
    </row>
    <row r="83" spans="1:6" ht="13" customHeight="1">
      <c r="B83" s="134"/>
      <c r="C83" s="134"/>
      <c r="D83" s="134"/>
      <c r="E83" s="134"/>
      <c r="F83" s="134"/>
    </row>
    <row r="84" spans="1:6" ht="13" customHeight="1">
      <c r="B84" s="134"/>
      <c r="C84" s="134"/>
      <c r="D84" s="134"/>
      <c r="E84" s="134"/>
      <c r="F84" s="134"/>
    </row>
    <row r="85" spans="1:6" ht="13" customHeight="1">
      <c r="B85" s="134"/>
      <c r="C85" s="134"/>
      <c r="D85" s="134"/>
      <c r="E85" s="134"/>
      <c r="F85" s="134"/>
    </row>
    <row r="86" spans="1:6" s="139" customFormat="1" ht="13" customHeight="1"/>
    <row r="87" spans="1:6" ht="13" customHeight="1">
      <c r="B87" s="134"/>
      <c r="C87" s="134"/>
      <c r="D87" s="134"/>
      <c r="E87" s="134"/>
      <c r="F87" s="134"/>
    </row>
    <row r="88" spans="1:6" ht="13" customHeight="1">
      <c r="B88" s="134"/>
      <c r="C88" s="134"/>
      <c r="D88" s="134"/>
      <c r="E88" s="134"/>
      <c r="F88" s="134"/>
    </row>
    <row r="89" spans="1:6" ht="13" customHeight="1">
      <c r="B89" s="134"/>
      <c r="C89" s="134"/>
      <c r="D89" s="134"/>
      <c r="E89" s="134"/>
      <c r="F89" s="134"/>
    </row>
    <row r="90" spans="1:6" ht="13" customHeight="1">
      <c r="B90" s="134"/>
      <c r="C90" s="134"/>
      <c r="D90" s="134"/>
      <c r="E90" s="134"/>
      <c r="F90" s="134"/>
    </row>
    <row r="91" spans="1:6" ht="13" customHeight="1">
      <c r="B91" s="134"/>
      <c r="C91" s="134"/>
      <c r="D91" s="134"/>
      <c r="E91" s="134"/>
      <c r="F91" s="134"/>
    </row>
    <row r="92" spans="1:6" ht="13" customHeight="1">
      <c r="A92" s="144"/>
      <c r="B92" s="134"/>
      <c r="C92" s="134"/>
      <c r="D92" s="134"/>
      <c r="E92" s="134"/>
      <c r="F92" s="134"/>
    </row>
    <row r="93" spans="1:6" ht="13" customHeight="1">
      <c r="B93" s="134"/>
      <c r="C93" s="134"/>
      <c r="D93" s="134"/>
      <c r="E93" s="134"/>
      <c r="F93" s="134"/>
    </row>
    <row r="94" spans="1:6" ht="13" customHeight="1">
      <c r="B94" s="134"/>
      <c r="C94" s="134"/>
      <c r="D94" s="134"/>
      <c r="E94" s="134"/>
      <c r="F94" s="134"/>
    </row>
    <row r="95" spans="1:6" ht="13" customHeight="1">
      <c r="B95" s="134"/>
      <c r="C95" s="134"/>
      <c r="D95" s="134"/>
      <c r="E95" s="134"/>
      <c r="F95" s="134"/>
    </row>
    <row r="96" spans="1:6" ht="13" customHeight="1">
      <c r="B96" s="134"/>
      <c r="C96" s="134"/>
      <c r="D96" s="134"/>
      <c r="E96" s="134"/>
      <c r="F96" s="134"/>
    </row>
    <row r="97" s="134" customFormat="1" ht="13" customHeight="1"/>
    <row r="98" s="134" customFormat="1" ht="13" customHeight="1"/>
    <row r="99" s="134" customFormat="1" ht="13" customHeight="1"/>
    <row r="100" s="134" customFormat="1" ht="13" customHeight="1"/>
    <row r="101" s="134" customFormat="1" ht="13" customHeight="1"/>
    <row r="102" s="134" customFormat="1" ht="13" customHeight="1"/>
    <row r="103" s="134" customFormat="1" ht="13" customHeight="1"/>
    <row r="104" s="278" customFormat="1" ht="13" customHeight="1"/>
    <row r="105" s="278" customFormat="1" ht="13" customHeight="1"/>
    <row r="106" s="278" customFormat="1" ht="13" customHeight="1"/>
    <row r="107" s="278" customFormat="1" ht="13" customHeight="1"/>
    <row r="108" s="278" customFormat="1" ht="13" customHeight="1"/>
    <row r="109" s="278" customFormat="1" ht="13" customHeight="1"/>
    <row r="110" s="278" customFormat="1" ht="13" customHeight="1"/>
    <row r="111" s="278" customFormat="1" ht="13" customHeight="1"/>
    <row r="112" s="278" customFormat="1" ht="13" customHeight="1"/>
    <row r="113" spans="1:6" s="278" customFormat="1" ht="13" customHeight="1"/>
    <row r="114" spans="1:6" s="278" customFormat="1" ht="13" customHeight="1"/>
    <row r="115" spans="1:6" ht="13" customHeight="1">
      <c r="A115" s="123"/>
      <c r="B115" s="123"/>
      <c r="C115" s="134"/>
      <c r="D115" s="134"/>
      <c r="E115" s="134"/>
      <c r="F115" s="134"/>
    </row>
    <row r="116" spans="1:6" ht="13" customHeight="1">
      <c r="A116" s="123"/>
      <c r="B116" s="123"/>
      <c r="C116" s="134"/>
      <c r="D116" s="134"/>
      <c r="E116" s="134"/>
      <c r="F116" s="134"/>
    </row>
    <row r="117" spans="1:6" ht="13" customHeight="1">
      <c r="A117" s="123"/>
      <c r="B117" s="123"/>
      <c r="C117" s="134"/>
      <c r="D117" s="134"/>
      <c r="E117" s="134"/>
      <c r="F117" s="134"/>
    </row>
    <row r="118" spans="1:6" ht="13" customHeight="1">
      <c r="A118" s="123"/>
      <c r="B118" s="123"/>
      <c r="C118" s="134"/>
      <c r="D118" s="134"/>
      <c r="E118" s="134"/>
      <c r="F118" s="134"/>
    </row>
    <row r="119" spans="1:6" ht="13" customHeight="1">
      <c r="A119" s="123"/>
      <c r="B119" s="123"/>
      <c r="C119" s="134"/>
      <c r="D119" s="134"/>
      <c r="E119" s="134"/>
      <c r="F119" s="134"/>
    </row>
    <row r="120" spans="1:6" ht="13" customHeight="1">
      <c r="A120" s="123"/>
      <c r="B120" s="123"/>
      <c r="C120" s="134"/>
      <c r="D120" s="134"/>
      <c r="E120" s="134"/>
      <c r="F120" s="134"/>
    </row>
    <row r="121" spans="1:6" s="32" customFormat="1" ht="13" customHeight="1"/>
    <row r="122" spans="1:6" ht="13" customHeight="1">
      <c r="B122" s="134"/>
      <c r="C122" s="134"/>
      <c r="D122" s="134"/>
      <c r="E122" s="134"/>
      <c r="F122" s="134"/>
    </row>
    <row r="123" spans="1:6" ht="12">
      <c r="B123" s="134"/>
      <c r="C123" s="134"/>
      <c r="D123" s="134"/>
      <c r="E123" s="134"/>
      <c r="F123" s="134"/>
    </row>
    <row r="124" spans="1:6" ht="13" customHeight="1">
      <c r="B124" s="134"/>
      <c r="C124" s="134"/>
      <c r="D124" s="134"/>
      <c r="E124" s="134"/>
      <c r="F124" s="134"/>
    </row>
    <row r="125" spans="1:6" ht="12">
      <c r="B125" s="134"/>
      <c r="C125" s="134"/>
      <c r="D125" s="134"/>
      <c r="E125" s="134"/>
      <c r="F125" s="134"/>
    </row>
    <row r="126" spans="1:6" ht="13" customHeight="1">
      <c r="B126" s="134"/>
      <c r="C126" s="134"/>
      <c r="D126" s="134"/>
      <c r="E126" s="134"/>
      <c r="F126" s="134"/>
    </row>
    <row r="127" spans="1:6" ht="13" customHeight="1">
      <c r="B127" s="134"/>
      <c r="C127" s="134"/>
      <c r="D127" s="134"/>
      <c r="E127" s="134"/>
      <c r="F127" s="134"/>
    </row>
    <row r="128" spans="1:6" ht="13" customHeight="1">
      <c r="B128" s="134"/>
      <c r="C128" s="134"/>
      <c r="D128" s="134"/>
      <c r="E128" s="134"/>
      <c r="F128" s="134"/>
    </row>
    <row r="129" spans="1:6" ht="13" customHeight="1">
      <c r="B129" s="134"/>
      <c r="C129" s="134"/>
      <c r="D129" s="134"/>
      <c r="E129" s="134"/>
      <c r="F129" s="134"/>
    </row>
    <row r="130" spans="1:6" ht="13" customHeight="1">
      <c r="B130" s="134"/>
      <c r="C130" s="134"/>
      <c r="D130" s="134"/>
      <c r="E130" s="134"/>
      <c r="F130" s="134"/>
    </row>
    <row r="131" spans="1:6" ht="13" customHeight="1">
      <c r="B131" s="134"/>
      <c r="C131" s="134"/>
      <c r="D131" s="134"/>
      <c r="E131" s="134"/>
      <c r="F131" s="134"/>
    </row>
    <row r="132" spans="1:6" ht="13" customHeight="1">
      <c r="B132" s="134"/>
      <c r="C132" s="134"/>
      <c r="D132" s="134"/>
      <c r="E132" s="134"/>
      <c r="F132" s="134"/>
    </row>
    <row r="133" spans="1:6" ht="13" customHeight="1">
      <c r="A133" s="43"/>
      <c r="B133" s="134"/>
      <c r="C133" s="134"/>
      <c r="D133" s="134"/>
      <c r="E133" s="134"/>
      <c r="F133" s="134"/>
    </row>
    <row r="134" spans="1:6" ht="13" customHeight="1">
      <c r="B134" s="134"/>
      <c r="C134" s="134"/>
      <c r="D134" s="134"/>
      <c r="E134" s="134"/>
      <c r="F134" s="134"/>
    </row>
    <row r="135" spans="1:6" ht="13" customHeight="1">
      <c r="B135" s="134"/>
      <c r="C135" s="134"/>
      <c r="D135" s="134"/>
      <c r="E135" s="134"/>
      <c r="F135" s="134"/>
    </row>
    <row r="136" spans="1:6" ht="13" customHeight="1">
      <c r="B136" s="134"/>
      <c r="C136" s="134"/>
      <c r="D136" s="134"/>
      <c r="E136" s="134"/>
      <c r="F136" s="134"/>
    </row>
    <row r="137" spans="1:6" ht="13" customHeight="1">
      <c r="A137" s="43"/>
      <c r="B137" s="134"/>
      <c r="C137" s="134"/>
      <c r="D137" s="134"/>
      <c r="E137" s="134"/>
      <c r="F137" s="134"/>
    </row>
    <row r="138" spans="1:6" ht="13" customHeight="1">
      <c r="B138" s="134"/>
      <c r="C138" s="134"/>
      <c r="D138" s="134"/>
      <c r="E138" s="134"/>
      <c r="F138" s="134"/>
    </row>
    <row r="139" spans="1:6" ht="13" customHeight="1">
      <c r="B139" s="134"/>
      <c r="C139" s="134"/>
      <c r="D139" s="134"/>
      <c r="E139" s="134"/>
      <c r="F139" s="134"/>
    </row>
    <row r="140" spans="1:6" ht="13" customHeight="1">
      <c r="B140" s="134"/>
      <c r="C140" s="134"/>
      <c r="D140" s="134"/>
      <c r="E140" s="134"/>
      <c r="F140" s="134"/>
    </row>
    <row r="141" spans="1:6" ht="13" customHeight="1">
      <c r="B141" s="134"/>
      <c r="C141" s="134"/>
      <c r="D141" s="134"/>
      <c r="E141" s="134"/>
      <c r="F141" s="134"/>
    </row>
    <row r="142" spans="1:6" ht="13" customHeight="1">
      <c r="A142" s="43"/>
      <c r="B142" s="134"/>
      <c r="C142" s="134"/>
      <c r="D142" s="134"/>
      <c r="E142" s="134"/>
      <c r="F142" s="134"/>
    </row>
    <row r="143" spans="1:6" ht="13" customHeight="1">
      <c r="B143" s="134"/>
      <c r="C143" s="134"/>
      <c r="D143" s="134"/>
      <c r="E143" s="134"/>
      <c r="F143" s="134"/>
    </row>
    <row r="144" spans="1:6" ht="13" customHeight="1">
      <c r="B144" s="134"/>
      <c r="C144" s="134"/>
      <c r="D144" s="134"/>
      <c r="E144" s="134"/>
      <c r="F144" s="134"/>
    </row>
    <row r="145" spans="1:6" s="139" customFormat="1" ht="13" customHeight="1"/>
    <row r="146" spans="1:6" s="139" customFormat="1" ht="13" customHeight="1"/>
    <row r="147" spans="1:6" s="139" customFormat="1" ht="13" customHeight="1"/>
    <row r="148" spans="1:6" s="139" customFormat="1" ht="13" customHeight="1"/>
    <row r="149" spans="1:6" s="139" customFormat="1" ht="13" customHeight="1"/>
    <row r="150" spans="1:6" s="139" customFormat="1" ht="13" customHeight="1"/>
    <row r="151" spans="1:6" ht="13" customHeight="1">
      <c r="A151" s="43"/>
      <c r="B151" s="134"/>
      <c r="C151" s="134"/>
      <c r="D151" s="134"/>
      <c r="E151" s="134"/>
      <c r="F151" s="134"/>
    </row>
    <row r="152" spans="1:6" ht="13" customHeight="1">
      <c r="B152" s="134"/>
      <c r="C152" s="134"/>
      <c r="D152" s="134"/>
      <c r="E152" s="134"/>
      <c r="F152" s="134"/>
    </row>
    <row r="153" spans="1:6" s="139" customFormat="1" ht="13" customHeight="1"/>
    <row r="154" spans="1:6" s="139" customFormat="1" ht="13" customHeight="1"/>
    <row r="155" spans="1:6" s="139" customFormat="1" ht="13" customHeight="1"/>
    <row r="156" spans="1:6" s="139" customFormat="1" ht="13" customHeight="1"/>
    <row r="157" spans="1:6" s="139" customFormat="1" ht="13" customHeight="1"/>
    <row r="158" spans="1:6" s="139" customFormat="1" ht="13" customHeight="1"/>
    <row r="159" spans="1:6" s="139" customFormat="1" ht="13" customHeight="1"/>
    <row r="160" spans="1:6" s="139" customFormat="1" ht="13" customHeight="1"/>
    <row r="161" spans="1:6" ht="13" customHeight="1">
      <c r="A161" s="43"/>
      <c r="B161" s="134"/>
      <c r="C161" s="134"/>
      <c r="D161" s="134"/>
      <c r="E161" s="134"/>
      <c r="F161" s="134"/>
    </row>
    <row r="162" spans="1:6" ht="13" customHeight="1">
      <c r="B162" s="134"/>
      <c r="C162" s="134"/>
      <c r="D162" s="134"/>
      <c r="E162" s="134"/>
      <c r="F162" s="134"/>
    </row>
    <row r="163" spans="1:6" ht="13" customHeight="1">
      <c r="B163" s="134"/>
      <c r="C163" s="134"/>
      <c r="D163" s="134"/>
      <c r="E163" s="134"/>
      <c r="F163" s="134"/>
    </row>
    <row r="164" spans="1:6" ht="13" customHeight="1">
      <c r="B164" s="134"/>
      <c r="C164" s="134"/>
      <c r="D164" s="134"/>
      <c r="E164" s="134"/>
      <c r="F164" s="134"/>
    </row>
    <row r="165" spans="1:6" ht="13" customHeight="1">
      <c r="B165" s="134"/>
      <c r="C165" s="134"/>
      <c r="D165" s="134"/>
      <c r="E165" s="134"/>
      <c r="F165" s="134"/>
    </row>
    <row r="166" spans="1:6" ht="13" customHeight="1">
      <c r="B166" s="134"/>
      <c r="C166" s="134"/>
      <c r="D166" s="134"/>
      <c r="E166" s="134"/>
      <c r="F166" s="134"/>
    </row>
    <row r="167" spans="1:6" ht="13" customHeight="1">
      <c r="A167" s="43"/>
      <c r="B167" s="134"/>
      <c r="C167" s="134"/>
      <c r="D167" s="134"/>
      <c r="E167" s="134"/>
      <c r="F167" s="134"/>
    </row>
    <row r="168" spans="1:6" ht="13" customHeight="1">
      <c r="B168" s="134"/>
      <c r="C168" s="134"/>
      <c r="D168" s="134"/>
      <c r="E168" s="134"/>
      <c r="F168" s="134"/>
    </row>
    <row r="169" spans="1:6" ht="13" customHeight="1">
      <c r="C169" s="134"/>
      <c r="D169" s="134"/>
      <c r="E169" s="134"/>
      <c r="F169" s="134"/>
    </row>
    <row r="170" spans="1:6" ht="13" customHeight="1">
      <c r="C170" s="134"/>
      <c r="D170" s="134"/>
      <c r="E170" s="134"/>
      <c r="F170" s="134"/>
    </row>
    <row r="171" spans="1:6" ht="13" customHeight="1">
      <c r="C171" s="134"/>
      <c r="D171" s="134"/>
      <c r="E171" s="134"/>
      <c r="F171" s="134"/>
    </row>
    <row r="172" spans="1:6" ht="13" customHeight="1">
      <c r="C172" s="134"/>
      <c r="D172" s="134"/>
      <c r="E172" s="134"/>
      <c r="F172" s="134"/>
    </row>
    <row r="173" spans="1:6" ht="13" customHeight="1">
      <c r="C173" s="134"/>
      <c r="D173" s="134"/>
      <c r="E173" s="134"/>
      <c r="F173" s="134"/>
    </row>
    <row r="174" spans="1:6" ht="13" customHeight="1">
      <c r="C174" s="134"/>
      <c r="D174" s="134"/>
      <c r="E174" s="134"/>
      <c r="F174" s="134"/>
    </row>
    <row r="175" spans="1:6" s="139" customFormat="1" ht="13" customHeight="1"/>
    <row r="176" spans="1:6" s="139" customFormat="1" ht="13" customHeight="1"/>
    <row r="177" spans="1:6" s="139" customFormat="1" ht="13" customHeight="1"/>
    <row r="178" spans="1:6" ht="13" customHeight="1">
      <c r="B178" s="134"/>
      <c r="C178" s="134"/>
      <c r="D178" s="134"/>
      <c r="E178" s="134"/>
      <c r="F178" s="134"/>
    </row>
    <row r="179" spans="1:6" ht="13" customHeight="1">
      <c r="B179" s="134"/>
      <c r="C179" s="134"/>
      <c r="D179" s="134"/>
      <c r="E179" s="134"/>
      <c r="F179" s="134"/>
    </row>
    <row r="180" spans="1:6" ht="13" customHeight="1">
      <c r="B180" s="134"/>
      <c r="C180" s="134"/>
      <c r="D180" s="134"/>
      <c r="E180" s="134"/>
      <c r="F180" s="134"/>
    </row>
    <row r="181" spans="1:6" ht="13" customHeight="1">
      <c r="B181" s="134"/>
      <c r="C181" s="134"/>
      <c r="D181" s="134"/>
      <c r="E181" s="134"/>
      <c r="F181" s="134"/>
    </row>
    <row r="182" spans="1:6" ht="13" customHeight="1">
      <c r="B182" s="134"/>
      <c r="C182" s="134"/>
      <c r="D182" s="134"/>
      <c r="E182" s="134"/>
      <c r="F182" s="134"/>
    </row>
    <row r="183" spans="1:6" ht="13" customHeight="1">
      <c r="B183" s="134"/>
      <c r="C183" s="134"/>
      <c r="D183" s="134"/>
      <c r="E183" s="134"/>
      <c r="F183" s="134"/>
    </row>
    <row r="184" spans="1:6" ht="13" customHeight="1">
      <c r="B184" s="134"/>
      <c r="C184" s="134"/>
      <c r="D184" s="134"/>
      <c r="E184" s="134"/>
      <c r="F184" s="134"/>
    </row>
    <row r="185" spans="1:6" ht="13" customHeight="1">
      <c r="B185" s="134"/>
      <c r="C185" s="134"/>
      <c r="D185" s="134"/>
      <c r="E185" s="134"/>
      <c r="F185" s="134"/>
    </row>
    <row r="186" spans="1:6" ht="13" customHeight="1">
      <c r="B186" s="134"/>
      <c r="C186" s="134"/>
      <c r="D186" s="134"/>
      <c r="E186" s="134"/>
      <c r="F186" s="134"/>
    </row>
    <row r="187" spans="1:6" ht="13" customHeight="1">
      <c r="B187" s="134"/>
      <c r="C187" s="134"/>
      <c r="D187" s="134"/>
      <c r="E187" s="134"/>
      <c r="F187" s="134"/>
    </row>
    <row r="188" spans="1:6" ht="13" customHeight="1">
      <c r="A188" s="43"/>
      <c r="B188" s="134"/>
      <c r="C188" s="134"/>
      <c r="D188" s="134"/>
      <c r="E188" s="134"/>
      <c r="F188" s="134"/>
    </row>
    <row r="189" spans="1:6" ht="13" customHeight="1">
      <c r="B189" s="134"/>
      <c r="C189" s="134"/>
      <c r="D189" s="134"/>
      <c r="E189" s="134"/>
      <c r="F189" s="134"/>
    </row>
    <row r="190" spans="1:6" ht="13" customHeight="1">
      <c r="B190" s="134"/>
      <c r="C190" s="134"/>
      <c r="D190" s="134"/>
      <c r="E190" s="134"/>
      <c r="F190" s="134"/>
    </row>
    <row r="191" spans="1:6" ht="13" customHeight="1">
      <c r="B191" s="134"/>
      <c r="C191" s="134"/>
      <c r="D191" s="134"/>
      <c r="E191" s="134"/>
      <c r="F191" s="134"/>
    </row>
    <row r="192" spans="1:6" ht="13" customHeight="1">
      <c r="B192" s="134"/>
      <c r="C192" s="134"/>
      <c r="D192" s="134"/>
      <c r="E192" s="134"/>
      <c r="F192" s="134"/>
    </row>
    <row r="193" spans="1:6" ht="13" customHeight="1">
      <c r="A193" s="43"/>
      <c r="B193" s="134"/>
      <c r="C193" s="134"/>
      <c r="D193" s="134"/>
      <c r="E193" s="134"/>
      <c r="F193" s="134"/>
    </row>
    <row r="194" spans="1:6" ht="13" customHeight="1">
      <c r="A194" s="43"/>
      <c r="B194" s="134"/>
      <c r="C194" s="134"/>
      <c r="D194" s="134"/>
      <c r="E194" s="134"/>
      <c r="F194" s="134"/>
    </row>
    <row r="195" spans="1:6" ht="13" customHeight="1">
      <c r="A195" s="43"/>
      <c r="B195" s="134"/>
      <c r="C195" s="134"/>
      <c r="D195" s="134"/>
      <c r="E195" s="134"/>
      <c r="F195" s="134"/>
    </row>
    <row r="196" spans="1:6" ht="13" customHeight="1">
      <c r="A196" s="43"/>
      <c r="B196" s="134"/>
      <c r="C196" s="134"/>
      <c r="D196" s="134"/>
      <c r="E196" s="134"/>
      <c r="F196" s="134"/>
    </row>
    <row r="197" spans="1:6" ht="13" customHeight="1">
      <c r="A197" s="43"/>
      <c r="B197" s="134"/>
      <c r="C197" s="134"/>
      <c r="D197" s="134"/>
      <c r="E197" s="134"/>
      <c r="F197" s="134"/>
    </row>
    <row r="198" spans="1:6" ht="13" customHeight="1">
      <c r="B198" s="134"/>
      <c r="C198" s="134"/>
      <c r="D198" s="134"/>
      <c r="E198" s="134"/>
      <c r="F198" s="134"/>
    </row>
    <row r="199" spans="1:6" ht="13" customHeight="1">
      <c r="A199" s="43"/>
      <c r="B199" s="134"/>
      <c r="C199" s="134"/>
      <c r="D199" s="134"/>
      <c r="E199" s="134"/>
      <c r="F199" s="134"/>
    </row>
    <row r="200" spans="1:6" ht="13" customHeight="1">
      <c r="B200" s="134"/>
      <c r="C200" s="134"/>
      <c r="D200" s="134"/>
      <c r="E200" s="134"/>
      <c r="F200" s="134"/>
    </row>
    <row r="201" spans="1:6" ht="13" customHeight="1">
      <c r="B201" s="134"/>
      <c r="C201" s="134"/>
      <c r="D201" s="134"/>
      <c r="E201" s="134"/>
      <c r="F201" s="134"/>
    </row>
    <row r="202" spans="1:6" ht="13" customHeight="1">
      <c r="B202" s="134"/>
      <c r="C202" s="134"/>
      <c r="D202" s="134"/>
      <c r="E202" s="134"/>
      <c r="F202" s="134"/>
    </row>
    <row r="203" spans="1:6" ht="13" customHeight="1">
      <c r="B203" s="134"/>
      <c r="C203" s="134"/>
      <c r="D203" s="134"/>
      <c r="E203" s="134"/>
      <c r="F203" s="134"/>
    </row>
    <row r="204" spans="1:6" ht="13" customHeight="1">
      <c r="B204" s="134"/>
      <c r="C204" s="134"/>
      <c r="D204" s="134"/>
      <c r="E204" s="134"/>
      <c r="F204" s="134"/>
    </row>
    <row r="205" spans="1:6" ht="13" customHeight="1">
      <c r="B205" s="134"/>
      <c r="C205" s="134"/>
      <c r="D205" s="134"/>
      <c r="E205" s="134"/>
      <c r="F205" s="134"/>
    </row>
    <row r="206" spans="1:6" ht="13" customHeight="1">
      <c r="B206" s="134"/>
      <c r="C206" s="134"/>
      <c r="D206" s="134"/>
      <c r="E206" s="134"/>
      <c r="F206" s="134"/>
    </row>
    <row r="207" spans="1:6" ht="13" customHeight="1">
      <c r="B207" s="134"/>
      <c r="C207" s="134"/>
      <c r="D207" s="134"/>
      <c r="E207" s="134"/>
      <c r="F207" s="134"/>
    </row>
    <row r="208" spans="1:6" ht="13" customHeight="1">
      <c r="B208" s="134"/>
      <c r="C208" s="134"/>
      <c r="D208" s="134"/>
      <c r="E208" s="134"/>
      <c r="F208" s="134"/>
    </row>
    <row r="209" spans="1:6" ht="12" customHeight="1">
      <c r="A209" s="43"/>
      <c r="B209" s="134"/>
      <c r="C209" s="134"/>
      <c r="D209" s="134"/>
      <c r="E209" s="134"/>
      <c r="F209" s="134"/>
    </row>
    <row r="210" spans="1:6" ht="12" customHeight="1">
      <c r="B210" s="134"/>
      <c r="C210" s="134"/>
      <c r="D210" s="134"/>
      <c r="E210" s="134"/>
      <c r="F210" s="134"/>
    </row>
    <row r="211" spans="1:6" ht="12" customHeight="1">
      <c r="B211" s="134"/>
      <c r="C211" s="134"/>
      <c r="D211" s="134"/>
      <c r="E211" s="134"/>
      <c r="F211" s="134"/>
    </row>
    <row r="212" spans="1:6" ht="12" customHeight="1">
      <c r="B212" s="134"/>
      <c r="C212" s="134"/>
      <c r="D212" s="134"/>
      <c r="E212" s="134"/>
      <c r="F212" s="134"/>
    </row>
    <row r="213" spans="1:6" ht="12" customHeight="1">
      <c r="B213" s="134"/>
      <c r="C213" s="134"/>
      <c r="D213" s="134"/>
      <c r="E213" s="134"/>
      <c r="F213" s="134"/>
    </row>
    <row r="214" spans="1:6" ht="12" customHeight="1">
      <c r="B214" s="134"/>
      <c r="C214" s="134"/>
      <c r="D214" s="134"/>
      <c r="E214" s="134"/>
      <c r="F214" s="134"/>
    </row>
    <row r="215" spans="1:6" ht="12" customHeight="1">
      <c r="B215" s="134"/>
      <c r="C215" s="134"/>
      <c r="D215" s="134"/>
      <c r="E215" s="134"/>
      <c r="F215" s="134"/>
    </row>
    <row r="216" spans="1:6" ht="12" customHeight="1">
      <c r="B216" s="134"/>
      <c r="C216" s="134"/>
      <c r="D216" s="134"/>
      <c r="E216" s="134"/>
      <c r="F216" s="134"/>
    </row>
    <row r="217" spans="1:6" ht="12" customHeight="1">
      <c r="B217" s="134"/>
      <c r="C217" s="134"/>
      <c r="D217" s="134"/>
      <c r="E217" s="134"/>
      <c r="F217" s="134"/>
    </row>
    <row r="218" spans="1:6" ht="13" customHeight="1">
      <c r="B218" s="155"/>
      <c r="C218" s="134"/>
      <c r="D218" s="134"/>
      <c r="E218" s="134"/>
      <c r="F218" s="134"/>
    </row>
    <row r="219" spans="1:6" s="144" customFormat="1" ht="13" customHeight="1">
      <c r="B219" s="145"/>
    </row>
    <row r="220" spans="1:6" s="144" customFormat="1" ht="13" customHeight="1">
      <c r="B220" s="145"/>
    </row>
    <row r="221" spans="1:6" s="146" customFormat="1" ht="13" customHeight="1"/>
    <row r="222" spans="1:6" ht="13" customHeight="1">
      <c r="A222" s="43"/>
      <c r="B222" s="134"/>
      <c r="C222" s="134"/>
      <c r="D222" s="134"/>
      <c r="E222" s="134"/>
      <c r="F222" s="134"/>
    </row>
    <row r="223" spans="1:6" ht="13" customHeight="1">
      <c r="B223" s="134"/>
      <c r="C223" s="134"/>
      <c r="D223" s="134"/>
      <c r="E223" s="134"/>
      <c r="F223" s="134"/>
    </row>
    <row r="224" spans="1:6" ht="13" customHeight="1">
      <c r="B224" s="134"/>
      <c r="C224" s="134"/>
      <c r="D224" s="134"/>
      <c r="E224" s="134"/>
      <c r="F224" s="134"/>
    </row>
    <row r="225" spans="1:6" ht="13" customHeight="1">
      <c r="B225" s="134"/>
      <c r="C225" s="134"/>
      <c r="D225" s="134"/>
      <c r="E225" s="134"/>
      <c r="F225" s="134"/>
    </row>
    <row r="226" spans="1:6" ht="13" customHeight="1">
      <c r="B226" s="134"/>
      <c r="C226" s="134"/>
      <c r="D226" s="134"/>
      <c r="E226" s="134"/>
      <c r="F226" s="134"/>
    </row>
    <row r="227" spans="1:6" ht="13" customHeight="1">
      <c r="B227" s="134"/>
      <c r="C227" s="134"/>
      <c r="D227" s="134"/>
      <c r="E227" s="134"/>
      <c r="F227" s="134"/>
    </row>
    <row r="228" spans="1:6" ht="13" customHeight="1">
      <c r="B228" s="134"/>
      <c r="C228" s="134"/>
      <c r="D228" s="134"/>
      <c r="E228" s="134"/>
      <c r="F228" s="134"/>
    </row>
    <row r="229" spans="1:6" ht="13" customHeight="1">
      <c r="A229" s="43"/>
      <c r="B229" s="134"/>
      <c r="C229" s="134"/>
      <c r="D229" s="134"/>
      <c r="E229" s="134"/>
      <c r="F229" s="134"/>
    </row>
    <row r="230" spans="1:6" ht="13" customHeight="1">
      <c r="B230" s="134"/>
      <c r="C230" s="134"/>
      <c r="D230" s="134"/>
      <c r="E230" s="134"/>
      <c r="F230" s="134"/>
    </row>
    <row r="231" spans="1:6" ht="13" customHeight="1">
      <c r="B231" s="134"/>
      <c r="C231" s="134"/>
      <c r="D231" s="134"/>
      <c r="E231" s="134"/>
      <c r="F231" s="134"/>
    </row>
    <row r="232" spans="1:6" ht="13" customHeight="1">
      <c r="B232" s="134"/>
      <c r="C232" s="134"/>
      <c r="D232" s="134"/>
      <c r="E232" s="134"/>
      <c r="F232" s="134"/>
    </row>
    <row r="233" spans="1:6" ht="13" customHeight="1">
      <c r="B233" s="134"/>
      <c r="C233" s="134"/>
      <c r="D233" s="134"/>
      <c r="E233" s="134"/>
      <c r="F233" s="134"/>
    </row>
    <row r="234" spans="1:6" ht="13" customHeight="1">
      <c r="B234" s="134"/>
      <c r="C234" s="134"/>
      <c r="D234" s="134"/>
      <c r="E234" s="134"/>
      <c r="F234" s="134"/>
    </row>
    <row r="235" spans="1:6" ht="13" customHeight="1">
      <c r="B235" s="134"/>
      <c r="C235" s="134"/>
      <c r="D235" s="134"/>
      <c r="E235" s="134"/>
      <c r="F235" s="134"/>
    </row>
    <row r="236" spans="1:6" ht="13" customHeight="1">
      <c r="B236" s="134"/>
      <c r="C236" s="134"/>
      <c r="D236" s="134"/>
      <c r="E236" s="134"/>
      <c r="F236" s="134"/>
    </row>
    <row r="237" spans="1:6" ht="13" customHeight="1">
      <c r="B237" s="134"/>
      <c r="C237" s="134"/>
      <c r="D237" s="134"/>
      <c r="E237" s="134"/>
      <c r="F237" s="134"/>
    </row>
    <row r="238" spans="1:6" ht="13" customHeight="1">
      <c r="B238" s="134"/>
      <c r="C238" s="134"/>
      <c r="D238" s="134"/>
      <c r="E238" s="134"/>
      <c r="F238" s="134"/>
    </row>
    <row r="239" spans="1:6" ht="13" customHeight="1">
      <c r="B239" s="134"/>
      <c r="C239" s="134"/>
      <c r="D239" s="134"/>
      <c r="E239" s="134"/>
      <c r="F239" s="134"/>
    </row>
    <row r="240" spans="1:6" ht="13" customHeight="1">
      <c r="B240" s="134"/>
      <c r="C240" s="134"/>
      <c r="D240" s="134"/>
      <c r="E240" s="134"/>
      <c r="F240" s="134"/>
    </row>
    <row r="241" s="134" customFormat="1" ht="13" customHeight="1"/>
    <row r="242" s="134" customFormat="1" ht="13" customHeight="1"/>
    <row r="243" s="134" customFormat="1" ht="13" customHeight="1"/>
    <row r="244" s="134" customFormat="1" ht="13" customHeight="1"/>
    <row r="245" s="134" customFormat="1" ht="13" customHeight="1"/>
    <row r="246" s="134" customFormat="1" ht="13" customHeight="1"/>
    <row r="247" s="139" customFormat="1" ht="13" customHeight="1"/>
    <row r="248" s="139" customFormat="1" ht="13" customHeight="1"/>
    <row r="249" s="134" customFormat="1" ht="13" customHeight="1"/>
    <row r="250" s="134" customFormat="1" ht="13" customHeight="1"/>
    <row r="251" s="134" customFormat="1" ht="13" customHeight="1"/>
    <row r="252" s="32" customFormat="1" ht="13" customHeight="1"/>
    <row r="253" s="134" customFormat="1" ht="13" customHeight="1"/>
    <row r="254" s="134" customFormat="1" ht="13" customHeight="1"/>
    <row r="255" s="134" customFormat="1" ht="13" customHeight="1"/>
    <row r="256" s="134" customFormat="1" ht="13" customHeight="1"/>
    <row r="257" spans="2:6" s="312" customFormat="1" ht="13" customHeight="1"/>
    <row r="258" spans="2:6" ht="13" customHeight="1">
      <c r="B258" s="134"/>
      <c r="C258" s="134"/>
      <c r="D258" s="134"/>
      <c r="E258" s="134"/>
      <c r="F258" s="134"/>
    </row>
    <row r="259" spans="2:6" ht="13" customHeight="1">
      <c r="B259" s="134"/>
      <c r="C259" s="134"/>
      <c r="D259" s="134"/>
      <c r="E259" s="134"/>
      <c r="F259" s="134"/>
    </row>
    <row r="260" spans="2:6" ht="13" customHeight="1">
      <c r="B260" s="134"/>
      <c r="C260" s="134"/>
      <c r="D260" s="134"/>
      <c r="E260" s="134"/>
      <c r="F260" s="134"/>
    </row>
    <row r="261" spans="2:6" ht="13" customHeight="1">
      <c r="B261" s="134"/>
      <c r="C261" s="134"/>
      <c r="D261" s="134"/>
      <c r="E261" s="134"/>
      <c r="F261" s="134"/>
    </row>
    <row r="262" spans="2:6" ht="13" customHeight="1">
      <c r="B262" s="134"/>
      <c r="C262" s="134"/>
      <c r="D262" s="134"/>
      <c r="E262" s="134"/>
      <c r="F262" s="134"/>
    </row>
    <row r="263" spans="2:6" ht="13" customHeight="1">
      <c r="B263" s="134"/>
      <c r="C263" s="134"/>
      <c r="D263" s="134"/>
      <c r="E263" s="134"/>
      <c r="F263" s="134"/>
    </row>
    <row r="264" spans="2:6" s="139" customFormat="1" ht="13" customHeight="1"/>
    <row r="265" spans="2:6" ht="13" customHeight="1">
      <c r="B265" s="134"/>
      <c r="C265" s="134"/>
      <c r="D265" s="134"/>
      <c r="E265" s="134"/>
      <c r="F265" s="134"/>
    </row>
    <row r="266" spans="2:6" ht="13" customHeight="1">
      <c r="B266" s="134"/>
      <c r="C266" s="134"/>
      <c r="D266" s="134"/>
      <c r="E266" s="134"/>
      <c r="F266" s="134"/>
    </row>
    <row r="267" spans="2:6" ht="13" customHeight="1">
      <c r="B267" s="134"/>
      <c r="C267" s="134"/>
      <c r="D267" s="134"/>
      <c r="E267" s="134"/>
      <c r="F267" s="134"/>
    </row>
    <row r="268" spans="2:6" ht="13" customHeight="1">
      <c r="B268" s="134"/>
      <c r="C268" s="134"/>
      <c r="D268" s="134"/>
      <c r="E268" s="134"/>
      <c r="F268" s="134"/>
    </row>
    <row r="269" spans="2:6" ht="13" customHeight="1">
      <c r="B269" s="134"/>
      <c r="C269" s="134"/>
      <c r="D269" s="134"/>
      <c r="E269" s="134"/>
      <c r="F269" s="134"/>
    </row>
    <row r="270" spans="2:6" s="139" customFormat="1" ht="13" customHeight="1"/>
    <row r="271" spans="2:6" s="139" customFormat="1" ht="13" customHeight="1"/>
    <row r="272" spans="2:6" s="139" customFormat="1" ht="13" customHeight="1">
      <c r="B272" s="126"/>
    </row>
    <row r="273" spans="1:6" s="139" customFormat="1" ht="13" customHeight="1"/>
    <row r="274" spans="1:6" s="139" customFormat="1" ht="13" customHeight="1">
      <c r="B274" s="126"/>
    </row>
    <row r="275" spans="1:6" s="139" customFormat="1" ht="13" customHeight="1"/>
    <row r="276" spans="1:6" s="139" customFormat="1" ht="13" customHeight="1"/>
    <row r="277" spans="1:6" s="139" customFormat="1" ht="13" customHeight="1"/>
    <row r="278" spans="1:6" s="139" customFormat="1" ht="13" customHeight="1">
      <c r="A278" s="126"/>
      <c r="B278" s="126"/>
    </row>
    <row r="279" spans="1:6" s="139" customFormat="1" ht="13" customHeight="1"/>
    <row r="280" spans="1:6" s="139" customFormat="1" ht="13" customHeight="1"/>
    <row r="281" spans="1:6" s="139" customFormat="1" ht="13" customHeight="1"/>
    <row r="282" spans="1:6" s="139" customFormat="1" ht="13" customHeight="1"/>
    <row r="283" spans="1:6" s="139" customFormat="1" ht="13" customHeight="1"/>
    <row r="284" spans="1:6" s="139" customFormat="1" ht="13" customHeight="1"/>
    <row r="285" spans="1:6" s="139" customFormat="1" ht="13" customHeight="1"/>
    <row r="286" spans="1:6" s="139" customFormat="1" ht="13" customHeight="1"/>
    <row r="287" spans="1:6" s="139" customFormat="1" ht="13" customHeight="1"/>
    <row r="288" spans="1:6" ht="13" customHeight="1">
      <c r="B288" s="134"/>
      <c r="C288" s="134"/>
      <c r="D288" s="134"/>
      <c r="E288" s="134"/>
      <c r="F288" s="134"/>
    </row>
    <row r="289" spans="1:6" ht="13" customHeight="1">
      <c r="B289" s="134"/>
      <c r="C289" s="134"/>
      <c r="D289" s="134"/>
      <c r="E289" s="134"/>
      <c r="F289" s="134"/>
    </row>
    <row r="290" spans="1:6" ht="13" customHeight="1">
      <c r="B290" s="134"/>
      <c r="C290" s="134"/>
      <c r="D290" s="134"/>
      <c r="E290" s="134"/>
      <c r="F290" s="134"/>
    </row>
    <row r="291" spans="1:6" ht="13" customHeight="1">
      <c r="B291" s="134"/>
      <c r="C291" s="134"/>
      <c r="D291" s="134"/>
      <c r="E291" s="134"/>
      <c r="F291" s="134"/>
    </row>
    <row r="292" spans="1:6" ht="13" customHeight="1">
      <c r="B292" s="134"/>
      <c r="C292" s="134"/>
      <c r="D292" s="134"/>
      <c r="E292" s="134"/>
      <c r="F292" s="134"/>
    </row>
    <row r="293" spans="1:6" ht="13" customHeight="1">
      <c r="B293" s="134"/>
      <c r="C293" s="134"/>
      <c r="D293" s="134"/>
      <c r="E293" s="134"/>
      <c r="F293" s="134"/>
    </row>
    <row r="294" spans="1:6" ht="13" customHeight="1">
      <c r="B294" s="134"/>
      <c r="C294" s="134"/>
      <c r="D294" s="134"/>
      <c r="E294" s="134"/>
      <c r="F294" s="134"/>
    </row>
    <row r="295" spans="1:6" ht="13" customHeight="1">
      <c r="B295" s="134"/>
      <c r="C295" s="134"/>
      <c r="D295" s="134"/>
      <c r="E295" s="134"/>
      <c r="F295" s="134"/>
    </row>
    <row r="296" spans="1:6" ht="13" customHeight="1">
      <c r="A296" s="144"/>
      <c r="B296" s="134"/>
      <c r="C296" s="134"/>
      <c r="D296" s="134"/>
      <c r="E296" s="134"/>
      <c r="F296" s="134"/>
    </row>
    <row r="297" spans="1:6" ht="13" customHeight="1">
      <c r="A297" s="144"/>
      <c r="B297" s="134"/>
      <c r="C297" s="134"/>
      <c r="D297" s="134"/>
      <c r="E297" s="134"/>
      <c r="F297" s="134"/>
    </row>
    <row r="298" spans="1:6" ht="13" customHeight="1">
      <c r="A298" s="144"/>
      <c r="B298" s="134"/>
      <c r="C298" s="134"/>
      <c r="D298" s="134"/>
      <c r="E298" s="134"/>
      <c r="F298" s="134"/>
    </row>
    <row r="299" spans="1:6" ht="13" customHeight="1">
      <c r="B299" s="134"/>
      <c r="C299" s="134"/>
      <c r="D299" s="134"/>
      <c r="E299" s="134"/>
      <c r="F299" s="134"/>
    </row>
    <row r="300" spans="1:6" ht="13" customHeight="1">
      <c r="B300" s="134"/>
      <c r="C300" s="134"/>
      <c r="D300" s="134"/>
      <c r="E300" s="134"/>
      <c r="F300" s="134"/>
    </row>
    <row r="301" spans="1:6" ht="13" customHeight="1">
      <c r="B301" s="134"/>
      <c r="C301" s="134"/>
      <c r="D301" s="134"/>
      <c r="E301" s="134"/>
      <c r="F301" s="134"/>
    </row>
    <row r="302" spans="1:6" ht="13" customHeight="1">
      <c r="B302" s="134"/>
      <c r="C302" s="134"/>
      <c r="D302" s="134"/>
      <c r="E302" s="134"/>
      <c r="F302" s="134"/>
    </row>
    <row r="303" spans="1:6" ht="13" customHeight="1">
      <c r="B303" s="134"/>
      <c r="C303" s="134"/>
      <c r="D303" s="134"/>
      <c r="E303" s="134"/>
      <c r="F303" s="134"/>
    </row>
    <row r="304" spans="1:6" ht="13" customHeight="1">
      <c r="B304" s="134"/>
      <c r="C304" s="134"/>
      <c r="D304" s="134"/>
      <c r="E304" s="134"/>
      <c r="F304" s="134"/>
    </row>
    <row r="305" s="134" customFormat="1" ht="13" customHeight="1"/>
    <row r="306" s="134" customFormat="1" ht="13" customHeight="1"/>
    <row r="307" s="134" customFormat="1" ht="13" customHeight="1"/>
    <row r="308" s="134" customFormat="1" ht="13" customHeight="1"/>
    <row r="309" s="139" customFormat="1" ht="13" customHeight="1"/>
    <row r="310" s="139" customFormat="1" ht="13" customHeight="1"/>
    <row r="311" s="139" customFormat="1" ht="13" customHeight="1"/>
    <row r="312" s="139" customFormat="1" ht="13" customHeight="1"/>
    <row r="313" s="139" customFormat="1" ht="13" customHeight="1"/>
    <row r="314" s="139" customFormat="1" ht="13" customHeight="1"/>
    <row r="315" s="134" customFormat="1" ht="13" customHeight="1"/>
    <row r="316" s="139" customFormat="1" ht="13" customHeight="1"/>
    <row r="317" s="139" customFormat="1" ht="13" customHeight="1"/>
    <row r="318" s="139" customFormat="1" ht="13" customHeight="1"/>
    <row r="319" s="139" customFormat="1" ht="13" customHeight="1"/>
    <row r="320" s="139" customFormat="1" ht="13" customHeight="1"/>
    <row r="321" s="139" customFormat="1" ht="13" customHeight="1"/>
    <row r="322" s="139" customFormat="1" ht="13" customHeight="1"/>
    <row r="323" s="139" customFormat="1" ht="13" customHeight="1"/>
    <row r="324" s="139" customFormat="1" ht="13" customHeight="1"/>
    <row r="325" s="139" customFormat="1" ht="13" customHeight="1"/>
    <row r="326" s="139" customFormat="1" ht="13" customHeight="1"/>
    <row r="327" s="134" customFormat="1" ht="13" customHeight="1"/>
    <row r="328" s="134" customFormat="1" ht="13" customHeight="1"/>
    <row r="329" s="134" customFormat="1" ht="13" customHeight="1"/>
    <row r="330" s="134" customFormat="1" ht="13" customHeight="1"/>
    <row r="331" s="134" customFormat="1" ht="13" customHeight="1"/>
    <row r="332" s="134" customFormat="1" ht="13" customHeight="1"/>
    <row r="333" s="134" customFormat="1" ht="13" customHeight="1"/>
    <row r="334" s="134" customFormat="1" ht="13" customHeight="1"/>
    <row r="335" s="134" customFormat="1" ht="13" customHeight="1"/>
    <row r="336" s="134" customFormat="1" ht="13" customHeight="1"/>
    <row r="337" s="134" customFormat="1" ht="13" customHeight="1"/>
    <row r="338" s="134" customFormat="1" ht="13" customHeight="1"/>
    <row r="339" s="134" customFormat="1" ht="13" customHeight="1"/>
    <row r="340" s="134" customFormat="1" ht="13" customHeight="1"/>
    <row r="341" s="134" customFormat="1" ht="13" customHeight="1"/>
    <row r="342" s="134" customFormat="1" ht="13" customHeight="1"/>
    <row r="343" s="134" customFormat="1" ht="13" customHeight="1"/>
    <row r="344" s="134" customFormat="1" ht="13" customHeight="1"/>
    <row r="345" s="134" customFormat="1" ht="13" customHeight="1"/>
    <row r="346" s="134" customFormat="1" ht="13" customHeight="1"/>
    <row r="347" s="134" customFormat="1" ht="12"/>
    <row r="348" s="134" customFormat="1" ht="13" customHeight="1"/>
    <row r="349" s="134" customFormat="1" ht="12"/>
    <row r="350" s="134" customFormat="1" ht="12"/>
    <row r="351" s="134" customFormat="1" ht="12"/>
    <row r="352" s="134" customFormat="1" ht="13" customHeight="1"/>
    <row r="353" s="134" customFormat="1" ht="13" customHeight="1"/>
    <row r="354" s="134" customFormat="1" ht="13" customHeight="1"/>
    <row r="355" s="134" customFormat="1" ht="13" customHeight="1"/>
    <row r="356" s="134" customFormat="1" ht="13" customHeight="1"/>
    <row r="357" s="76" customFormat="1" ht="13" customHeight="1"/>
    <row r="358" s="76" customFormat="1" ht="13" customHeight="1"/>
    <row r="359" s="76" customFormat="1" ht="13" customHeight="1"/>
    <row r="360" s="76" customFormat="1" ht="13" customHeight="1"/>
    <row r="361" s="134" customFormat="1" ht="13" customHeight="1"/>
    <row r="362" s="134" customFormat="1" ht="13" customHeight="1"/>
    <row r="363" s="32" customFormat="1" ht="13" customHeight="1"/>
    <row r="364" s="134" customFormat="1" ht="13" customHeight="1"/>
    <row r="365" s="134" customFormat="1" ht="13" customHeight="1"/>
    <row r="366" s="134" customFormat="1" ht="13" customHeight="1"/>
    <row r="367" s="160" customFormat="1" ht="12"/>
  </sheetData>
  <pageMargins left="0.7" right="0.7" top="0.75" bottom="0.75" header="0.3" footer="0.3"/>
  <pageSetup paperSize="9" orientation="portrait" r:id="rId1"/>
  <headerFooter>
    <oddFooter>&amp;C&amp;"Calibri,Regular"&amp;K000000&amp;P/&amp;N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prva</vt:lpstr>
      <vt:lpstr>rekapitulacija</vt:lpstr>
      <vt:lpstr>splošno</vt:lpstr>
      <vt:lpstr>pripravljalna dela</vt:lpstr>
      <vt:lpstr>FASADA</vt:lpstr>
      <vt:lpstr>VERTIKALNA STREHA</vt:lpstr>
      <vt:lpstr>POŠEVNA STREHA</vt:lpstr>
      <vt:lpstr>PODSTREHA</vt:lpstr>
      <vt:lpstr>KLET</vt:lpstr>
      <vt:lpstr>TERASA</vt:lpstr>
    </vt:vector>
  </TitlesOfParts>
  <Company>PKC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Damjan  Pirc</dc:creator>
  <cp:lastModifiedBy>Damjan Pirc</cp:lastModifiedBy>
  <cp:lastPrinted>2024-09-11T07:08:05Z</cp:lastPrinted>
  <dcterms:created xsi:type="dcterms:W3CDTF">2014-09-05T16:54:50Z</dcterms:created>
  <dcterms:modified xsi:type="dcterms:W3CDTF">2024-09-11T07:08:10Z</dcterms:modified>
</cp:coreProperties>
</file>