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ROBERT\IZVEDENISTVO IN CENILSTVO\2024\izvedeništvo - ljubljana - žaucarjeva 5 - predlog sanacije\"/>
    </mc:Choice>
  </mc:AlternateContent>
  <bookViews>
    <workbookView xWindow="0" yWindow="0" windowWidth="28800" windowHeight="12435" firstSheet="2" activeTab="5"/>
  </bookViews>
  <sheets>
    <sheet name="škoda v požaru" sheetId="3" state="hidden" r:id="rId1"/>
    <sheet name="vlaganja v objekt" sheetId="1" state="hidden" r:id="rId2"/>
    <sheet name="popis del - Rekapitulacija" sheetId="9" r:id="rId3"/>
    <sheet name="popis del - pripravljalna dela" sheetId="8" r:id="rId4"/>
    <sheet name="popis del - streha objekta FOL" sheetId="5" r:id="rId5"/>
    <sheet name="popis del - streha objekta BIT" sheetId="13" r:id="rId6"/>
    <sheet name="popis del - terase" sheetId="10" r:id="rId7"/>
    <sheet name="popis del - lože" sheetId="6" r:id="rId8"/>
    <sheet name="popis del - fasada" sheetId="7" r:id="rId9"/>
    <sheet name="popis del - tlakovana površina" sheetId="4" r:id="rId10"/>
    <sheet name="popis del - atriji" sheetId="12" r:id="rId11"/>
  </sheets>
  <definedNames>
    <definedName name="_xlnm.Print_Area" localSheetId="10">'popis del - atriji'!$C$1:$H$37</definedName>
    <definedName name="_xlnm.Print_Area" localSheetId="8">'popis del - fasada'!$C$1:$H$39</definedName>
    <definedName name="_xlnm.Print_Area" localSheetId="7">'popis del - lože'!$C$1:$H$66</definedName>
    <definedName name="_xlnm.Print_Area" localSheetId="3">'popis del - pripravljalna dela'!$C$1:$H$58</definedName>
    <definedName name="_xlnm.Print_Area" localSheetId="2">'popis del - Rekapitulacija'!$C$1:$H$23</definedName>
    <definedName name="_xlnm.Print_Area" localSheetId="5">'popis del - streha objekta BIT'!$C$1:$H$73</definedName>
    <definedName name="_xlnm.Print_Area" localSheetId="4">'popis del - streha objekta FOL'!$C$1:$H$73</definedName>
    <definedName name="_xlnm.Print_Area" localSheetId="6">'popis del - terase'!$C$1:$H$97</definedName>
    <definedName name="_xlnm.Print_Area" localSheetId="9">'popis del - tlakovana površina'!$C$1:$H$69</definedName>
  </definedName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8" i="13" l="1"/>
  <c r="K67" i="13"/>
  <c r="N67" i="13" s="1"/>
  <c r="J67" i="13"/>
  <c r="L66" i="13"/>
  <c r="J66" i="13"/>
  <c r="N65" i="13"/>
  <c r="H65" i="13"/>
  <c r="N64" i="13"/>
  <c r="F64" i="13"/>
  <c r="H64" i="13" s="1"/>
  <c r="H63" i="13"/>
  <c r="F59" i="13"/>
  <c r="H59" i="13" s="1"/>
  <c r="F58" i="13"/>
  <c r="H58" i="13" s="1"/>
  <c r="H55" i="13"/>
  <c r="F52" i="13"/>
  <c r="H47" i="13"/>
  <c r="H46" i="13"/>
  <c r="F45" i="13"/>
  <c r="F56" i="13" s="1"/>
  <c r="H56" i="13" s="1"/>
  <c r="H44" i="13"/>
  <c r="F41" i="13"/>
  <c r="F48" i="13" s="1"/>
  <c r="K33" i="13"/>
  <c r="J33" i="13"/>
  <c r="N33" i="13" s="1"/>
  <c r="K32" i="13"/>
  <c r="K66" i="13" s="1"/>
  <c r="J32" i="13"/>
  <c r="H29" i="13"/>
  <c r="H28" i="13"/>
  <c r="F24" i="13"/>
  <c r="F27" i="13" s="1"/>
  <c r="H27" i="13" s="1"/>
  <c r="H20" i="13"/>
  <c r="H19" i="13"/>
  <c r="H16" i="13"/>
  <c r="H15" i="13"/>
  <c r="N14" i="13"/>
  <c r="F14" i="13"/>
  <c r="J26" i="13" s="1"/>
  <c r="N26" i="13" s="1"/>
  <c r="F26" i="13" s="1"/>
  <c r="N12" i="13"/>
  <c r="F12" i="13" s="1"/>
  <c r="N11" i="13"/>
  <c r="F11" i="13"/>
  <c r="H11" i="13" s="1"/>
  <c r="F50" i="13" l="1"/>
  <c r="F49" i="13"/>
  <c r="N66" i="13"/>
  <c r="F66" i="13" s="1"/>
  <c r="F54" i="13"/>
  <c r="H54" i="13" s="1"/>
  <c r="F13" i="13"/>
  <c r="J25" i="13"/>
  <c r="N25" i="13" s="1"/>
  <c r="F25" i="13" s="1"/>
  <c r="H12" i="13"/>
  <c r="F43" i="13"/>
  <c r="H43" i="13" s="1"/>
  <c r="H26" i="13"/>
  <c r="N32" i="13"/>
  <c r="F32" i="13" s="1"/>
  <c r="H45" i="13"/>
  <c r="F31" i="13"/>
  <c r="H14" i="13"/>
  <c r="H41" i="13"/>
  <c r="H24" i="13"/>
  <c r="G12" i="9"/>
  <c r="H12" i="9"/>
  <c r="H20" i="9" s="1"/>
  <c r="G13" i="9"/>
  <c r="H13" i="9"/>
  <c r="G14" i="9"/>
  <c r="H14" i="9"/>
  <c r="G15" i="9"/>
  <c r="H15" i="9"/>
  <c r="G16" i="9"/>
  <c r="H16" i="9"/>
  <c r="G17" i="9"/>
  <c r="H17" i="9"/>
  <c r="G18" i="9"/>
  <c r="H18" i="9"/>
  <c r="G20" i="9"/>
  <c r="G22" i="9" s="1"/>
  <c r="F67" i="13" l="1"/>
  <c r="H67" i="13" s="1"/>
  <c r="H66" i="13"/>
  <c r="F42" i="13"/>
  <c r="H42" i="13" s="1"/>
  <c r="H25" i="13"/>
  <c r="F51" i="13"/>
  <c r="F53" i="13" s="1"/>
  <c r="H13" i="13"/>
  <c r="G18" i="13" s="1"/>
  <c r="H18" i="13" s="1"/>
  <c r="F61" i="13"/>
  <c r="H61" i="13" s="1"/>
  <c r="H31" i="13"/>
  <c r="F62" i="13"/>
  <c r="H62" i="13" s="1"/>
  <c r="H32" i="13"/>
  <c r="F33" i="13"/>
  <c r="H33" i="13" s="1"/>
  <c r="G35" i="13"/>
  <c r="H35" i="13" s="1"/>
  <c r="H22" i="9"/>
  <c r="H23" i="9"/>
  <c r="G23" i="9"/>
  <c r="D18" i="9"/>
  <c r="D17" i="9"/>
  <c r="D16" i="9"/>
  <c r="D15" i="9"/>
  <c r="D14" i="9"/>
  <c r="D13" i="9"/>
  <c r="H53" i="13" l="1"/>
  <c r="G69" i="13" s="1"/>
  <c r="H69" i="13" s="1"/>
  <c r="F57" i="13"/>
  <c r="H57" i="13" s="1"/>
  <c r="H36" i="12"/>
  <c r="F31" i="12"/>
  <c r="H31" i="12" s="1"/>
  <c r="G33" i="12" s="1"/>
  <c r="K31" i="12"/>
  <c r="N31" i="12" s="1"/>
  <c r="J31" i="12"/>
  <c r="F28" i="12"/>
  <c r="H28" i="12" s="1"/>
  <c r="F27" i="12"/>
  <c r="N25" i="12"/>
  <c r="K25" i="12"/>
  <c r="J25" i="12"/>
  <c r="K26" i="12"/>
  <c r="J26" i="12"/>
  <c r="N26" i="12" s="1"/>
  <c r="F26" i="12" s="1"/>
  <c r="H26" i="12" s="1"/>
  <c r="F30" i="12"/>
  <c r="H30" i="12" s="1"/>
  <c r="N30" i="12"/>
  <c r="K30" i="12"/>
  <c r="J30" i="12"/>
  <c r="M24" i="12"/>
  <c r="J24" i="12"/>
  <c r="N22" i="12"/>
  <c r="F22" i="12" s="1"/>
  <c r="H22" i="12" s="1"/>
  <c r="J19" i="12"/>
  <c r="K13" i="12"/>
  <c r="K19" i="12" s="1"/>
  <c r="K20" i="12" s="1"/>
  <c r="N12" i="12"/>
  <c r="F12" i="12" s="1"/>
  <c r="J20" i="12"/>
  <c r="J21" i="12" s="1"/>
  <c r="N12" i="4"/>
  <c r="N13" i="4"/>
  <c r="F13" i="4" s="1"/>
  <c r="H13" i="4" s="1"/>
  <c r="F14" i="4"/>
  <c r="H14" i="4" s="1"/>
  <c r="N14" i="4"/>
  <c r="F16" i="4"/>
  <c r="H16" i="4"/>
  <c r="F17" i="4"/>
  <c r="H17" i="4"/>
  <c r="J17" i="4"/>
  <c r="L17" i="4"/>
  <c r="N17" i="4"/>
  <c r="F18" i="4"/>
  <c r="H18" i="4" s="1"/>
  <c r="J19" i="4"/>
  <c r="N19" i="4" s="1"/>
  <c r="F19" i="4" s="1"/>
  <c r="J20" i="4"/>
  <c r="L20" i="4"/>
  <c r="N20" i="4"/>
  <c r="F20" i="4" s="1"/>
  <c r="H20" i="4" s="1"/>
  <c r="H21" i="4"/>
  <c r="J21" i="4"/>
  <c r="K21" i="4"/>
  <c r="H22" i="4"/>
  <c r="J22" i="4"/>
  <c r="K22" i="4"/>
  <c r="N22" i="4"/>
  <c r="J25" i="4"/>
  <c r="N25" i="4"/>
  <c r="H38" i="7"/>
  <c r="H39" i="7"/>
  <c r="G20" i="7"/>
  <c r="H65" i="6"/>
  <c r="H66" i="6"/>
  <c r="G35" i="6"/>
  <c r="G62" i="6"/>
  <c r="G17" i="6"/>
  <c r="H17" i="6" s="1"/>
  <c r="H96" i="10"/>
  <c r="H97" i="10"/>
  <c r="G93" i="10"/>
  <c r="G43" i="10"/>
  <c r="G14" i="10"/>
  <c r="H14" i="10"/>
  <c r="H79" i="10"/>
  <c r="H76" i="10"/>
  <c r="H72" i="10"/>
  <c r="H70" i="10"/>
  <c r="H63" i="10"/>
  <c r="H61" i="10"/>
  <c r="H56" i="10"/>
  <c r="H51" i="10"/>
  <c r="G69" i="5"/>
  <c r="G35" i="5"/>
  <c r="G18" i="5"/>
  <c r="H37" i="4"/>
  <c r="F34" i="4"/>
  <c r="H34" i="4" s="1"/>
  <c r="H33" i="4"/>
  <c r="F45" i="4"/>
  <c r="H45" i="4" s="1"/>
  <c r="H53" i="4"/>
  <c r="H60" i="4"/>
  <c r="F59" i="4"/>
  <c r="H59" i="4" s="1"/>
  <c r="H58" i="4"/>
  <c r="H56" i="4"/>
  <c r="H54" i="4"/>
  <c r="H52" i="4"/>
  <c r="H36" i="4"/>
  <c r="H35" i="4"/>
  <c r="H32" i="4"/>
  <c r="F63" i="4"/>
  <c r="H73" i="13" l="1"/>
  <c r="H72" i="13"/>
  <c r="F25" i="12"/>
  <c r="H25" i="12" s="1"/>
  <c r="K24" i="12"/>
  <c r="K21" i="12"/>
  <c r="N21" i="12" s="1"/>
  <c r="F21" i="12" s="1"/>
  <c r="H21" i="12" s="1"/>
  <c r="N20" i="12"/>
  <c r="N24" i="12"/>
  <c r="F24" i="12" s="1"/>
  <c r="H27" i="12" s="1"/>
  <c r="F20" i="12"/>
  <c r="N19" i="12"/>
  <c r="F19" i="12" s="1"/>
  <c r="N13" i="12"/>
  <c r="F13" i="12"/>
  <c r="H13" i="12" s="1"/>
  <c r="N21" i="4"/>
  <c r="H19" i="4"/>
  <c r="F39" i="4"/>
  <c r="H39" i="4" s="1"/>
  <c r="F15" i="4"/>
  <c r="F51" i="4"/>
  <c r="H51" i="4" s="1"/>
  <c r="H12" i="12"/>
  <c r="F61" i="4"/>
  <c r="F38" i="4"/>
  <c r="F44" i="4" s="1"/>
  <c r="H44" i="4" s="1"/>
  <c r="H63" i="4"/>
  <c r="H24" i="12" l="1"/>
  <c r="H19" i="12"/>
  <c r="F23" i="12"/>
  <c r="H23" i="12" s="1"/>
  <c r="H20" i="12"/>
  <c r="F48" i="4"/>
  <c r="F49" i="4" s="1"/>
  <c r="H49" i="4" s="1"/>
  <c r="F24" i="4"/>
  <c r="H15" i="4"/>
  <c r="F42" i="4"/>
  <c r="H48" i="4"/>
  <c r="F40" i="4"/>
  <c r="H40" i="4" s="1"/>
  <c r="H24" i="4" l="1"/>
  <c r="F25" i="4"/>
  <c r="H25" i="4" s="1"/>
  <c r="H33" i="12"/>
  <c r="F43" i="4"/>
  <c r="H43" i="4" s="1"/>
  <c r="H42" i="4"/>
  <c r="G15" i="12" l="1"/>
  <c r="H15" i="12" s="1"/>
  <c r="H37" i="12" l="1"/>
  <c r="N27" i="7" l="1"/>
  <c r="F27" i="7" s="1"/>
  <c r="H27" i="7" s="1"/>
  <c r="N28" i="7"/>
  <c r="F28" i="7" s="1"/>
  <c r="H28" i="7" s="1"/>
  <c r="L29" i="7"/>
  <c r="N29" i="7" s="1"/>
  <c r="F29" i="7" s="1"/>
  <c r="H29" i="7" s="1"/>
  <c r="H24" i="7"/>
  <c r="H26" i="7"/>
  <c r="F30" i="7"/>
  <c r="H30" i="7" s="1"/>
  <c r="H33" i="7"/>
  <c r="J18" i="7"/>
  <c r="N18" i="7" s="1"/>
  <c r="F18" i="7" s="1"/>
  <c r="N16" i="7"/>
  <c r="F16" i="7" s="1"/>
  <c r="F60" i="6"/>
  <c r="F33" i="6"/>
  <c r="H33" i="6" s="1"/>
  <c r="N33" i="6"/>
  <c r="M33" i="6"/>
  <c r="L33" i="6"/>
  <c r="K33" i="6"/>
  <c r="J33" i="6"/>
  <c r="J11" i="7"/>
  <c r="N11" i="7" s="1"/>
  <c r="N6" i="7"/>
  <c r="H12" i="10"/>
  <c r="L43" i="6"/>
  <c r="J43" i="6"/>
  <c r="L15" i="6"/>
  <c r="J15" i="6"/>
  <c r="N11" i="10"/>
  <c r="F11" i="10" s="1"/>
  <c r="H11" i="10" s="1"/>
  <c r="H18" i="7" l="1"/>
  <c r="F25" i="7"/>
  <c r="H16" i="7"/>
  <c r="H20" i="7"/>
  <c r="H60" i="6"/>
  <c r="F11" i="7"/>
  <c r="H11" i="7" s="1"/>
  <c r="N15" i="6"/>
  <c r="F15" i="6"/>
  <c r="H15" i="6" s="1"/>
  <c r="H25" i="7" l="1"/>
  <c r="F31" i="7"/>
  <c r="H17" i="7"/>
  <c r="F32" i="7" l="1"/>
  <c r="H32" i="7" s="1"/>
  <c r="H31" i="7"/>
  <c r="G35" i="7" s="1"/>
  <c r="H35" i="7" s="1"/>
  <c r="F52" i="6" l="1"/>
  <c r="H52" i="6" s="1"/>
  <c r="K57" i="6"/>
  <c r="N57" i="6" s="1"/>
  <c r="F54" i="6"/>
  <c r="H54" i="6" s="1"/>
  <c r="N52" i="6"/>
  <c r="H51" i="6"/>
  <c r="H53" i="6"/>
  <c r="N49" i="6"/>
  <c r="F49" i="6" s="1"/>
  <c r="H49" i="6" s="1"/>
  <c r="H91" i="10"/>
  <c r="N30" i="6"/>
  <c r="F30" i="6" s="1"/>
  <c r="M41" i="6"/>
  <c r="M12" i="6"/>
  <c r="F27" i="6" s="1"/>
  <c r="H27" i="6" s="1"/>
  <c r="J28" i="6"/>
  <c r="J29" i="6" s="1"/>
  <c r="L25" i="6"/>
  <c r="L41" i="6" s="1"/>
  <c r="J25" i="6"/>
  <c r="J41" i="6" s="1"/>
  <c r="N89" i="10"/>
  <c r="F89" i="10" s="1"/>
  <c r="H89" i="10" s="1"/>
  <c r="K90" i="10"/>
  <c r="N90" i="10" s="1"/>
  <c r="F90" i="10" s="1"/>
  <c r="H90" i="10" s="1"/>
  <c r="N34" i="10"/>
  <c r="K34" i="10"/>
  <c r="K22" i="6"/>
  <c r="L22" i="6"/>
  <c r="J22" i="6"/>
  <c r="N31" i="6"/>
  <c r="H31" i="6"/>
  <c r="N14" i="6"/>
  <c r="N11" i="6"/>
  <c r="F11" i="6" s="1"/>
  <c r="N41" i="10"/>
  <c r="H41" i="10"/>
  <c r="N35" i="10"/>
  <c r="F35" i="10" s="1"/>
  <c r="H35" i="10" s="1"/>
  <c r="J36" i="10"/>
  <c r="K36" i="10" s="1"/>
  <c r="F37" i="10"/>
  <c r="H37" i="10" s="1"/>
  <c r="J26" i="10"/>
  <c r="H83" i="10"/>
  <c r="N84" i="10"/>
  <c r="F84" i="10" s="1"/>
  <c r="H84" i="10" s="1"/>
  <c r="N40" i="10"/>
  <c r="F40" i="10" s="1"/>
  <c r="H40" i="10" s="1"/>
  <c r="F82" i="10"/>
  <c r="F85" i="10" s="1"/>
  <c r="H85" i="10" s="1"/>
  <c r="F81" i="10"/>
  <c r="M80" i="10"/>
  <c r="N80" i="10" s="1"/>
  <c r="F78" i="10"/>
  <c r="F74" i="10"/>
  <c r="H74" i="10" s="1"/>
  <c r="F73" i="10"/>
  <c r="H73" i="10" s="1"/>
  <c r="H75" i="10"/>
  <c r="H71" i="10"/>
  <c r="H69" i="10"/>
  <c r="H68" i="10"/>
  <c r="M58" i="10"/>
  <c r="L58" i="10"/>
  <c r="K58" i="10"/>
  <c r="J58" i="10"/>
  <c r="H55" i="10"/>
  <c r="H54" i="10"/>
  <c r="J66" i="10"/>
  <c r="H39" i="10"/>
  <c r="F55" i="6" l="1"/>
  <c r="H30" i="6"/>
  <c r="F58" i="6"/>
  <c r="H58" i="6" s="1"/>
  <c r="K88" i="10"/>
  <c r="N88" i="10" s="1"/>
  <c r="F88" i="10" s="1"/>
  <c r="H88" i="10" s="1"/>
  <c r="M28" i="6"/>
  <c r="M29" i="6" s="1"/>
  <c r="N29" i="6" s="1"/>
  <c r="F29" i="6" s="1"/>
  <c r="M22" i="6"/>
  <c r="M43" i="6" s="1"/>
  <c r="N43" i="6" s="1"/>
  <c r="F43" i="6" s="1"/>
  <c r="H43" i="6" s="1"/>
  <c r="N12" i="6"/>
  <c r="F12" i="6" s="1"/>
  <c r="K41" i="6"/>
  <c r="N25" i="6"/>
  <c r="F34" i="10"/>
  <c r="H34" i="10" s="1"/>
  <c r="N36" i="10"/>
  <c r="F36" i="10" s="1"/>
  <c r="H36" i="10" s="1"/>
  <c r="F80" i="10"/>
  <c r="H80" i="10" s="1"/>
  <c r="N77" i="10"/>
  <c r="F77" i="10" s="1"/>
  <c r="H77" i="10" s="1"/>
  <c r="N58" i="10"/>
  <c r="F58" i="10" s="1"/>
  <c r="H58" i="10" s="1"/>
  <c r="H78" i="10"/>
  <c r="K27" i="10"/>
  <c r="K28" i="10" s="1"/>
  <c r="K29" i="10" s="1"/>
  <c r="J27" i="10"/>
  <c r="J28" i="10" s="1"/>
  <c r="H25" i="10"/>
  <c r="F30" i="10"/>
  <c r="H30" i="10" s="1"/>
  <c r="F24" i="10"/>
  <c r="K23" i="10"/>
  <c r="J23" i="10"/>
  <c r="K22" i="10"/>
  <c r="J22" i="10"/>
  <c r="K20" i="10"/>
  <c r="J20" i="10"/>
  <c r="N19" i="10"/>
  <c r="F19" i="10" s="1"/>
  <c r="L66" i="5"/>
  <c r="K67" i="5"/>
  <c r="J67" i="5"/>
  <c r="N67" i="5" s="1"/>
  <c r="K33" i="5"/>
  <c r="J33" i="5"/>
  <c r="K32" i="5"/>
  <c r="K66" i="5" s="1"/>
  <c r="J32" i="5"/>
  <c r="N32" i="5" s="1"/>
  <c r="F32" i="5" s="1"/>
  <c r="H81" i="10"/>
  <c r="H38" i="10"/>
  <c r="N33" i="5" l="1"/>
  <c r="N22" i="6"/>
  <c r="F22" i="6" s="1"/>
  <c r="F44" i="6" s="1"/>
  <c r="H44" i="6" s="1"/>
  <c r="H29" i="6"/>
  <c r="F56" i="6"/>
  <c r="H56" i="6" s="1"/>
  <c r="N41" i="6"/>
  <c r="F41" i="6" s="1"/>
  <c r="F45" i="6"/>
  <c r="F47" i="6" s="1"/>
  <c r="H47" i="6" s="1"/>
  <c r="N28" i="6"/>
  <c r="F28" i="6" s="1"/>
  <c r="F23" i="6"/>
  <c r="H23" i="6" s="1"/>
  <c r="F39" i="6"/>
  <c r="H39" i="6" s="1"/>
  <c r="H22" i="6"/>
  <c r="H43" i="10"/>
  <c r="F25" i="6"/>
  <c r="F26" i="6" s="1"/>
  <c r="H26" i="6" s="1"/>
  <c r="N23" i="10"/>
  <c r="F23" i="10" s="1"/>
  <c r="H23" i="10" s="1"/>
  <c r="N27" i="10"/>
  <c r="F27" i="10" s="1"/>
  <c r="N28" i="10"/>
  <c r="F28" i="10" s="1"/>
  <c r="H28" i="10" s="1"/>
  <c r="N22" i="10"/>
  <c r="F22" i="10" s="1"/>
  <c r="J29" i="10"/>
  <c r="N29" i="10" s="1"/>
  <c r="N26" i="10"/>
  <c r="F26" i="10" s="1"/>
  <c r="H24" i="10"/>
  <c r="N20" i="10"/>
  <c r="F20" i="10" s="1"/>
  <c r="H32" i="5"/>
  <c r="F33" i="5"/>
  <c r="J66" i="5"/>
  <c r="N66" i="5" s="1"/>
  <c r="F66" i="5" s="1"/>
  <c r="H33" i="5"/>
  <c r="H19" i="10"/>
  <c r="H41" i="6" l="1"/>
  <c r="F50" i="6"/>
  <c r="H50" i="6" s="1"/>
  <c r="H28" i="6"/>
  <c r="H35" i="6" s="1"/>
  <c r="F57" i="6"/>
  <c r="H57" i="6" s="1"/>
  <c r="F24" i="6"/>
  <c r="F42" i="6" s="1"/>
  <c r="H42" i="6" s="1"/>
  <c r="H45" i="6"/>
  <c r="F46" i="6"/>
  <c r="H24" i="6"/>
  <c r="H25" i="6"/>
  <c r="F48" i="10"/>
  <c r="F57" i="10" s="1"/>
  <c r="H57" i="10" s="1"/>
  <c r="H27" i="10"/>
  <c r="F60" i="10"/>
  <c r="H26" i="10"/>
  <c r="F59" i="10"/>
  <c r="J65" i="10" s="1"/>
  <c r="F67" i="10"/>
  <c r="H67" i="10" s="1"/>
  <c r="J47" i="10"/>
  <c r="N47" i="10" s="1"/>
  <c r="F47" i="10" s="1"/>
  <c r="H20" i="10"/>
  <c r="F66" i="10"/>
  <c r="H66" i="10" s="1"/>
  <c r="F29" i="10"/>
  <c r="F86" i="10" s="1"/>
  <c r="F21" i="10"/>
  <c r="H21" i="10" s="1"/>
  <c r="H66" i="5"/>
  <c r="F67" i="5"/>
  <c r="H67" i="5" s="1"/>
  <c r="H22" i="10"/>
  <c r="H46" i="6" l="1"/>
  <c r="F48" i="6"/>
  <c r="H48" i="6" s="1"/>
  <c r="H48" i="10"/>
  <c r="F49" i="10"/>
  <c r="F87" i="10"/>
  <c r="H86" i="10"/>
  <c r="H47" i="10"/>
  <c r="F50" i="10"/>
  <c r="H29" i="10"/>
  <c r="F62" i="10"/>
  <c r="H62" i="10" s="1"/>
  <c r="H60" i="10"/>
  <c r="L65" i="10"/>
  <c r="N65" i="10" s="1"/>
  <c r="F65" i="10" s="1"/>
  <c r="H49" i="10"/>
  <c r="H59" i="10"/>
  <c r="F52" i="10" l="1"/>
  <c r="H52" i="10" s="1"/>
  <c r="H50" i="10"/>
  <c r="F64" i="10"/>
  <c r="H64" i="10" s="1"/>
  <c r="H93" i="10" s="1"/>
  <c r="H65" i="10"/>
  <c r="N65" i="5" l="1"/>
  <c r="H65" i="5" s="1"/>
  <c r="N64" i="5"/>
  <c r="F64" i="5" s="1"/>
  <c r="H64" i="5" s="1"/>
  <c r="F59" i="5"/>
  <c r="H59" i="5" s="1"/>
  <c r="H63" i="5"/>
  <c r="H47" i="5"/>
  <c r="H44" i="5"/>
  <c r="F45" i="5"/>
  <c r="F56" i="5" s="1"/>
  <c r="N14" i="5"/>
  <c r="F14" i="5" s="1"/>
  <c r="H14" i="5" s="1"/>
  <c r="N11" i="5"/>
  <c r="F11" i="5" s="1"/>
  <c r="F31" i="5" s="1"/>
  <c r="F62" i="5" s="1"/>
  <c r="N12" i="5"/>
  <c r="F12" i="5" s="1"/>
  <c r="F54" i="5" s="1"/>
  <c r="H20" i="5"/>
  <c r="H19" i="5"/>
  <c r="H16" i="5"/>
  <c r="H15" i="5"/>
  <c r="D12" i="9"/>
  <c r="N51" i="8"/>
  <c r="F51" i="8" s="1"/>
  <c r="H51" i="8" s="1"/>
  <c r="H54" i="8"/>
  <c r="H53" i="8"/>
  <c r="H50" i="8"/>
  <c r="H49" i="8"/>
  <c r="H48" i="8"/>
  <c r="H47" i="8"/>
  <c r="H46" i="8"/>
  <c r="H45" i="8"/>
  <c r="H44" i="8"/>
  <c r="H43" i="8"/>
  <c r="H42" i="8"/>
  <c r="F58" i="5" l="1"/>
  <c r="H58" i="5" s="1"/>
  <c r="F61" i="5"/>
  <c r="F52" i="5"/>
  <c r="J25" i="5"/>
  <c r="N25" i="5" s="1"/>
  <c r="H11" i="5"/>
  <c r="J26" i="5"/>
  <c r="N26" i="5" s="1"/>
  <c r="H12" i="5"/>
  <c r="F13" i="5"/>
  <c r="H58" i="8"/>
  <c r="H57" i="8"/>
  <c r="H13" i="5" l="1"/>
  <c r="H18" i="5" s="1"/>
  <c r="F51" i="5"/>
  <c r="F53" i="5" s="1"/>
  <c r="F57" i="5" s="1"/>
  <c r="H57" i="5" s="1"/>
  <c r="H65" i="7" l="1"/>
  <c r="H64" i="7"/>
  <c r="H63" i="7"/>
  <c r="H62" i="7"/>
  <c r="H61" i="7"/>
  <c r="H60" i="7"/>
  <c r="F59" i="7"/>
  <c r="H59" i="7" s="1"/>
  <c r="F57" i="7"/>
  <c r="H57" i="7" s="1"/>
  <c r="F56" i="7"/>
  <c r="H56" i="7" s="1"/>
  <c r="H55" i="7"/>
  <c r="F53" i="7"/>
  <c r="F52" i="7"/>
  <c r="H52" i="7" s="1"/>
  <c r="H51" i="7"/>
  <c r="H50" i="7"/>
  <c r="F49" i="7"/>
  <c r="F58" i="7" s="1"/>
  <c r="H58" i="7" s="1"/>
  <c r="H48" i="7"/>
  <c r="H47" i="7"/>
  <c r="H46" i="7"/>
  <c r="H45" i="7"/>
  <c r="H44" i="7"/>
  <c r="H43" i="7"/>
  <c r="F14" i="6"/>
  <c r="H14" i="6" s="1"/>
  <c r="H13" i="6"/>
  <c r="H12" i="6"/>
  <c r="H11" i="6"/>
  <c r="H62" i="5"/>
  <c r="H61" i="5"/>
  <c r="H54" i="5"/>
  <c r="H53" i="5"/>
  <c r="F26" i="5"/>
  <c r="H49" i="7" l="1"/>
  <c r="F54" i="7"/>
  <c r="H54" i="7" s="1"/>
  <c r="H53" i="7"/>
  <c r="H62" i="6"/>
  <c r="F43" i="5"/>
  <c r="H43" i="5" s="1"/>
  <c r="F25" i="5"/>
  <c r="H26" i="5"/>
  <c r="H31" i="5"/>
  <c r="F24" i="5"/>
  <c r="F42" i="5" l="1"/>
  <c r="F27" i="5"/>
  <c r="F41" i="5"/>
  <c r="H25" i="5"/>
  <c r="H24" i="5"/>
  <c r="H46" i="5"/>
  <c r="H29" i="5"/>
  <c r="H28" i="5"/>
  <c r="H42" i="5" l="1"/>
  <c r="H41" i="5"/>
  <c r="F48" i="5"/>
  <c r="H27" i="5"/>
  <c r="H35" i="5"/>
  <c r="H45" i="5"/>
  <c r="H68" i="5"/>
  <c r="H56" i="5"/>
  <c r="H55" i="5"/>
  <c r="H72" i="5" l="1"/>
  <c r="H73" i="5"/>
  <c r="H69" i="5"/>
  <c r="F49" i="5"/>
  <c r="F50" i="5"/>
  <c r="H38" i="4" l="1"/>
  <c r="H46" i="4" l="1"/>
  <c r="F12" i="4" l="1"/>
  <c r="F50" i="4" s="1"/>
  <c r="H50" i="4" s="1"/>
  <c r="H12" i="4" l="1"/>
  <c r="G27" i="4" l="1"/>
  <c r="H27" i="4" s="1"/>
  <c r="F62" i="4"/>
  <c r="H61" i="4"/>
  <c r="G65" i="4" s="1"/>
  <c r="H65" i="4" s="1"/>
  <c r="H68" i="4" l="1"/>
  <c r="H69" i="4"/>
  <c r="C7" i="3"/>
  <c r="B7" i="3"/>
  <c r="G174" i="3"/>
  <c r="G172" i="3"/>
  <c r="H171" i="3" s="1"/>
  <c r="F175" i="3" s="1"/>
  <c r="G175" i="3" s="1"/>
  <c r="G171" i="3"/>
  <c r="G153" i="3"/>
  <c r="G166" i="3"/>
  <c r="G164" i="3"/>
  <c r="G163" i="3"/>
  <c r="G158" i="3"/>
  <c r="G155" i="3"/>
  <c r="G156" i="3"/>
  <c r="G154" i="3"/>
  <c r="G152" i="3"/>
  <c r="G150" i="3"/>
  <c r="G149" i="3"/>
  <c r="C6" i="3"/>
  <c r="G76" i="3"/>
  <c r="G125" i="3"/>
  <c r="G145" i="3"/>
  <c r="G137" i="3"/>
  <c r="G135" i="3"/>
  <c r="G133" i="3"/>
  <c r="F132" i="3"/>
  <c r="P131" i="3"/>
  <c r="E131" i="3" s="1"/>
  <c r="F131" i="3"/>
  <c r="G130" i="3"/>
  <c r="F108" i="3"/>
  <c r="F107" i="3" s="1"/>
  <c r="F100" i="3"/>
  <c r="A100" i="3"/>
  <c r="F99" i="3"/>
  <c r="A99" i="3"/>
  <c r="A98" i="3"/>
  <c r="A97" i="3"/>
  <c r="E117" i="3"/>
  <c r="G117" i="3" s="1"/>
  <c r="F96" i="3"/>
  <c r="F95" i="3"/>
  <c r="F94" i="3"/>
  <c r="F92" i="3"/>
  <c r="F93" i="3" s="1"/>
  <c r="F90" i="3"/>
  <c r="A90" i="3"/>
  <c r="F86" i="3"/>
  <c r="P37" i="3"/>
  <c r="E37" i="3" s="1"/>
  <c r="G37" i="3" s="1"/>
  <c r="P83" i="3"/>
  <c r="E83" i="3" s="1"/>
  <c r="F55" i="3"/>
  <c r="F54" i="3"/>
  <c r="A44" i="3"/>
  <c r="F44" i="3"/>
  <c r="F48" i="3"/>
  <c r="F47" i="3"/>
  <c r="F98" i="3" s="1"/>
  <c r="F33" i="3"/>
  <c r="F26" i="3"/>
  <c r="F25" i="3" s="1"/>
  <c r="G25" i="3" s="1"/>
  <c r="F30" i="3"/>
  <c r="F29" i="3" s="1"/>
  <c r="G29" i="3" s="1"/>
  <c r="F28" i="3"/>
  <c r="G28" i="3" s="1"/>
  <c r="F21" i="3"/>
  <c r="P38" i="3"/>
  <c r="E38" i="3" s="1"/>
  <c r="G38" i="3" s="1"/>
  <c r="P39" i="3"/>
  <c r="P18" i="3"/>
  <c r="E18" i="3" s="1"/>
  <c r="G18" i="3" s="1"/>
  <c r="K116" i="3"/>
  <c r="G118" i="3"/>
  <c r="E114" i="3"/>
  <c r="K114" i="3" s="1"/>
  <c r="K112" i="3"/>
  <c r="G110" i="3"/>
  <c r="F176" i="3" l="1"/>
  <c r="G176" i="3" s="1"/>
  <c r="H174" i="3" s="1"/>
  <c r="H177" i="3" s="1"/>
  <c r="H163" i="3"/>
  <c r="F167" i="3" s="1"/>
  <c r="G167" i="3" s="1"/>
  <c r="G151" i="3"/>
  <c r="H150" i="3" s="1"/>
  <c r="E132" i="3"/>
  <c r="G132" i="3" s="1"/>
  <c r="E138" i="3"/>
  <c r="G131" i="3"/>
  <c r="F27" i="3"/>
  <c r="G27" i="3" s="1"/>
  <c r="E7" i="3" l="1"/>
  <c r="F159" i="3"/>
  <c r="G159" i="3" s="1"/>
  <c r="F160" i="3" s="1"/>
  <c r="G160" i="3" s="1"/>
  <c r="F168" i="3"/>
  <c r="G168" i="3" s="1"/>
  <c r="H166" i="3" s="1"/>
  <c r="H169" i="3" s="1"/>
  <c r="H130" i="3"/>
  <c r="E143" i="3"/>
  <c r="K138" i="3"/>
  <c r="E139" i="3"/>
  <c r="E140" i="3" s="1"/>
  <c r="M87" i="3"/>
  <c r="L87" i="3"/>
  <c r="E101" i="3"/>
  <c r="E100" i="3"/>
  <c r="E99" i="3"/>
  <c r="N85" i="3"/>
  <c r="P85" i="3" s="1"/>
  <c r="E85" i="3" s="1"/>
  <c r="P97" i="3"/>
  <c r="E97" i="3" s="1"/>
  <c r="E113" i="3" s="1"/>
  <c r="K113" i="3" s="1"/>
  <c r="P90" i="3"/>
  <c r="E90" i="3" s="1"/>
  <c r="P84" i="3"/>
  <c r="K150" i="3" l="1"/>
  <c r="K151" i="3" s="1"/>
  <c r="H158" i="3"/>
  <c r="H161" i="3" s="1"/>
  <c r="G7" i="3" s="1"/>
  <c r="H143" i="3"/>
  <c r="F146" i="3" s="1"/>
  <c r="E141" i="3"/>
  <c r="G141" i="3" s="1"/>
  <c r="G140" i="3"/>
  <c r="E98" i="3"/>
  <c r="F91" i="3"/>
  <c r="P87" i="3"/>
  <c r="E86" i="3" s="1"/>
  <c r="E87" i="3" s="1"/>
  <c r="G87" i="3" s="1"/>
  <c r="E115" i="3"/>
  <c r="K115" i="3" s="1"/>
  <c r="E111" i="3"/>
  <c r="K111" i="3" l="1"/>
  <c r="H137" i="3"/>
  <c r="E84" i="3"/>
  <c r="E104" i="3" s="1"/>
  <c r="G104" i="3" s="1"/>
  <c r="F119" i="3"/>
  <c r="E119" i="3" s="1"/>
  <c r="E120" i="3" s="1"/>
  <c r="E121" i="3" l="1"/>
  <c r="G121" i="3" s="1"/>
  <c r="G120" i="3"/>
  <c r="H110" i="3" s="1"/>
  <c r="E68" i="3" l="1"/>
  <c r="G68" i="3" s="1"/>
  <c r="G136" i="3"/>
  <c r="H134" i="3" s="1"/>
  <c r="E6" i="3" s="1"/>
  <c r="G134" i="3"/>
  <c r="G129" i="3"/>
  <c r="G128" i="3"/>
  <c r="G122" i="3"/>
  <c r="H121" i="3" s="1"/>
  <c r="G109" i="3"/>
  <c r="G108" i="3"/>
  <c r="G107" i="3"/>
  <c r="G106" i="3"/>
  <c r="G105" i="3"/>
  <c r="H103" i="3" s="1"/>
  <c r="G102" i="3"/>
  <c r="G100" i="3"/>
  <c r="G99" i="3"/>
  <c r="G98" i="3"/>
  <c r="G96" i="3"/>
  <c r="G95" i="3"/>
  <c r="G94" i="3"/>
  <c r="G93" i="3"/>
  <c r="G92" i="3"/>
  <c r="G91" i="3"/>
  <c r="G90" i="3"/>
  <c r="G89" i="3"/>
  <c r="G88" i="3"/>
  <c r="G86" i="3"/>
  <c r="G85" i="3"/>
  <c r="G84" i="3"/>
  <c r="G83" i="3"/>
  <c r="G82" i="3"/>
  <c r="G81" i="3"/>
  <c r="G79" i="3"/>
  <c r="G69" i="3"/>
  <c r="K63" i="3"/>
  <c r="G62" i="3"/>
  <c r="G61" i="3"/>
  <c r="E59" i="3"/>
  <c r="G59" i="3" s="1"/>
  <c r="F56" i="3"/>
  <c r="F101" i="3" s="1"/>
  <c r="G101" i="3" s="1"/>
  <c r="E55" i="3"/>
  <c r="G55" i="3" s="1"/>
  <c r="E54" i="3"/>
  <c r="E52" i="3"/>
  <c r="G52" i="3" s="1"/>
  <c r="E53" i="3"/>
  <c r="P50" i="3"/>
  <c r="E51" i="3" s="1"/>
  <c r="G51" i="3" s="1"/>
  <c r="P49" i="3"/>
  <c r="E49" i="3" s="1"/>
  <c r="G49" i="3" s="1"/>
  <c r="L47" i="3"/>
  <c r="P47" i="3" s="1"/>
  <c r="E45" i="3" s="1"/>
  <c r="P46" i="3"/>
  <c r="E44" i="3" s="1"/>
  <c r="G44" i="3" s="1"/>
  <c r="P45" i="3"/>
  <c r="E43" i="3" s="1"/>
  <c r="P43" i="3"/>
  <c r="E40" i="3" s="1"/>
  <c r="G40" i="3" s="1"/>
  <c r="P42" i="3"/>
  <c r="P41" i="3"/>
  <c r="P40" i="3"/>
  <c r="P25" i="3"/>
  <c r="E26" i="3"/>
  <c r="G26" i="3" s="1"/>
  <c r="P20" i="3"/>
  <c r="L21" i="3"/>
  <c r="P21" i="3" s="1"/>
  <c r="E20" i="3" s="1"/>
  <c r="P24" i="3"/>
  <c r="P23" i="3"/>
  <c r="P22" i="3"/>
  <c r="P19" i="3"/>
  <c r="M17" i="3"/>
  <c r="P17" i="3" s="1"/>
  <c r="G1404" i="3"/>
  <c r="G1403" i="3"/>
  <c r="G1402" i="3"/>
  <c r="G1401" i="3"/>
  <c r="G1400" i="3"/>
  <c r="G1399" i="3"/>
  <c r="G1398" i="3"/>
  <c r="G1397" i="3"/>
  <c r="G1396" i="3"/>
  <c r="G1395" i="3"/>
  <c r="G1394" i="3"/>
  <c r="G1393" i="3"/>
  <c r="G1392" i="3"/>
  <c r="G1391" i="3"/>
  <c r="G1390" i="3"/>
  <c r="G1389" i="3"/>
  <c r="G1388" i="3"/>
  <c r="G1387" i="3"/>
  <c r="G1386" i="3"/>
  <c r="G1385" i="3"/>
  <c r="G1384" i="3"/>
  <c r="G1383" i="3"/>
  <c r="G1382" i="3"/>
  <c r="G1381" i="3"/>
  <c r="G1380" i="3"/>
  <c r="G1379" i="3"/>
  <c r="G1378" i="3"/>
  <c r="G1377" i="3"/>
  <c r="G1376" i="3"/>
  <c r="G1375" i="3"/>
  <c r="G1374" i="3"/>
  <c r="G1373" i="3"/>
  <c r="G1372" i="3"/>
  <c r="G1371" i="3"/>
  <c r="G1370" i="3"/>
  <c r="G1369" i="3"/>
  <c r="G1368" i="3"/>
  <c r="G1367" i="3"/>
  <c r="G1366" i="3"/>
  <c r="G1365" i="3"/>
  <c r="G1364" i="3"/>
  <c r="G1363" i="3"/>
  <c r="G1362" i="3"/>
  <c r="G1361" i="3"/>
  <c r="G1360" i="3"/>
  <c r="G1359" i="3"/>
  <c r="G1358" i="3"/>
  <c r="G1357" i="3"/>
  <c r="G1356" i="3"/>
  <c r="G1355" i="3"/>
  <c r="G1354" i="3"/>
  <c r="G1353" i="3"/>
  <c r="G1352" i="3"/>
  <c r="G1351" i="3"/>
  <c r="G1350" i="3"/>
  <c r="G1349" i="3"/>
  <c r="G1348" i="3"/>
  <c r="G1347" i="3"/>
  <c r="G1346" i="3"/>
  <c r="G1345" i="3"/>
  <c r="G1344" i="3"/>
  <c r="G1343" i="3"/>
  <c r="G1342" i="3"/>
  <c r="G1341" i="3"/>
  <c r="G1340" i="3"/>
  <c r="G1339" i="3"/>
  <c r="G1338" i="3"/>
  <c r="G1337" i="3"/>
  <c r="G1336" i="3"/>
  <c r="G1335" i="3"/>
  <c r="G1334" i="3"/>
  <c r="G1333" i="3"/>
  <c r="G1332" i="3"/>
  <c r="G1331" i="3"/>
  <c r="G1330" i="3"/>
  <c r="G1329" i="3"/>
  <c r="G1328" i="3"/>
  <c r="G1327" i="3"/>
  <c r="G1326" i="3"/>
  <c r="G1325" i="3"/>
  <c r="G1324" i="3"/>
  <c r="G1323" i="3"/>
  <c r="G1322" i="3"/>
  <c r="G1321" i="3"/>
  <c r="G1320" i="3"/>
  <c r="G1319" i="3"/>
  <c r="G1318" i="3"/>
  <c r="G1317" i="3"/>
  <c r="G1316" i="3"/>
  <c r="G1315" i="3"/>
  <c r="G1314" i="3"/>
  <c r="G1313" i="3"/>
  <c r="G1312" i="3"/>
  <c r="G1311" i="3"/>
  <c r="G1310" i="3"/>
  <c r="G1309" i="3"/>
  <c r="G1308" i="3"/>
  <c r="G1307" i="3"/>
  <c r="G1306" i="3"/>
  <c r="G1305" i="3"/>
  <c r="G1304" i="3"/>
  <c r="G1303" i="3"/>
  <c r="G1302" i="3"/>
  <c r="G1301" i="3"/>
  <c r="G1300" i="3"/>
  <c r="G1299" i="3"/>
  <c r="G1298" i="3"/>
  <c r="G1297" i="3"/>
  <c r="G1296" i="3"/>
  <c r="G1295" i="3"/>
  <c r="G1294" i="3"/>
  <c r="G1293" i="3"/>
  <c r="G1292" i="3"/>
  <c r="G1291" i="3"/>
  <c r="G1290" i="3"/>
  <c r="G1289" i="3"/>
  <c r="G1288" i="3"/>
  <c r="G1287" i="3"/>
  <c r="G1286" i="3"/>
  <c r="G1285" i="3"/>
  <c r="G1284" i="3"/>
  <c r="G1283" i="3"/>
  <c r="G1282" i="3"/>
  <c r="G1281" i="3"/>
  <c r="G1280" i="3"/>
  <c r="G1279" i="3"/>
  <c r="G1278" i="3"/>
  <c r="G1277" i="3"/>
  <c r="G1276" i="3"/>
  <c r="G1275" i="3"/>
  <c r="G1274" i="3"/>
  <c r="G1273" i="3"/>
  <c r="G1272" i="3"/>
  <c r="G1271" i="3"/>
  <c r="G1270" i="3"/>
  <c r="G1269" i="3"/>
  <c r="G1268" i="3"/>
  <c r="G1267" i="3"/>
  <c r="G1266" i="3"/>
  <c r="G1265" i="3"/>
  <c r="G1264" i="3"/>
  <c r="G1263" i="3"/>
  <c r="G1262" i="3"/>
  <c r="G1261" i="3"/>
  <c r="G1260" i="3"/>
  <c r="G1259" i="3"/>
  <c r="G1258" i="3"/>
  <c r="G1257" i="3"/>
  <c r="G1256" i="3"/>
  <c r="G1255" i="3"/>
  <c r="G1254" i="3"/>
  <c r="G1253" i="3"/>
  <c r="G1252" i="3"/>
  <c r="G1251" i="3"/>
  <c r="G1250" i="3"/>
  <c r="G1249" i="3"/>
  <c r="G1248" i="3"/>
  <c r="G1247" i="3"/>
  <c r="G1246" i="3"/>
  <c r="G1245" i="3"/>
  <c r="G1244" i="3"/>
  <c r="G1243" i="3"/>
  <c r="G1242" i="3"/>
  <c r="G1241" i="3"/>
  <c r="G1240" i="3"/>
  <c r="G1239" i="3"/>
  <c r="G1238" i="3"/>
  <c r="G1237" i="3"/>
  <c r="G1236" i="3"/>
  <c r="G1235" i="3"/>
  <c r="G1234" i="3"/>
  <c r="G1233" i="3"/>
  <c r="G1232" i="3"/>
  <c r="G1231" i="3"/>
  <c r="G1230" i="3"/>
  <c r="G1229" i="3"/>
  <c r="G1228" i="3"/>
  <c r="G1227" i="3"/>
  <c r="G1226" i="3"/>
  <c r="G1225" i="3"/>
  <c r="G1224" i="3"/>
  <c r="G1223" i="3"/>
  <c r="G1222" i="3"/>
  <c r="G1221" i="3"/>
  <c r="G1220" i="3"/>
  <c r="G1219" i="3"/>
  <c r="G1218" i="3"/>
  <c r="G1217" i="3"/>
  <c r="G1216" i="3"/>
  <c r="G1215" i="3"/>
  <c r="G1214" i="3"/>
  <c r="G1213" i="3"/>
  <c r="G1212" i="3"/>
  <c r="G1211" i="3"/>
  <c r="G1210" i="3"/>
  <c r="G1209" i="3"/>
  <c r="G1208" i="3"/>
  <c r="G1207" i="3"/>
  <c r="G1206" i="3"/>
  <c r="G1205" i="3"/>
  <c r="G1204" i="3"/>
  <c r="G1203" i="3"/>
  <c r="G1202" i="3"/>
  <c r="G1201" i="3"/>
  <c r="G1200" i="3"/>
  <c r="G1199" i="3"/>
  <c r="G1198" i="3"/>
  <c r="G1197" i="3"/>
  <c r="G1196" i="3"/>
  <c r="G1195" i="3"/>
  <c r="G1194" i="3"/>
  <c r="G1193" i="3"/>
  <c r="G1192" i="3"/>
  <c r="G1191" i="3"/>
  <c r="G1190" i="3"/>
  <c r="G1189" i="3"/>
  <c r="G1188" i="3"/>
  <c r="G1187" i="3"/>
  <c r="G1186" i="3"/>
  <c r="G1185" i="3"/>
  <c r="G1184" i="3"/>
  <c r="G1183" i="3"/>
  <c r="G1182" i="3"/>
  <c r="G1181" i="3"/>
  <c r="G1180" i="3"/>
  <c r="G1179" i="3"/>
  <c r="G1178" i="3"/>
  <c r="G1177" i="3"/>
  <c r="G1176" i="3"/>
  <c r="G1175" i="3"/>
  <c r="G1174" i="3"/>
  <c r="G1173" i="3"/>
  <c r="G1172" i="3"/>
  <c r="G1171" i="3"/>
  <c r="G1170" i="3"/>
  <c r="G1169" i="3"/>
  <c r="G1168" i="3"/>
  <c r="G1167" i="3"/>
  <c r="G1166" i="3"/>
  <c r="G1165" i="3"/>
  <c r="G1164" i="3"/>
  <c r="G1163" i="3"/>
  <c r="G1162" i="3"/>
  <c r="G1161" i="3"/>
  <c r="G1160" i="3"/>
  <c r="G1159" i="3"/>
  <c r="G1158" i="3"/>
  <c r="G1157" i="3"/>
  <c r="G1156" i="3"/>
  <c r="G1155" i="3"/>
  <c r="G1154" i="3"/>
  <c r="G1153" i="3"/>
  <c r="G1152" i="3"/>
  <c r="G1151" i="3"/>
  <c r="G1150" i="3"/>
  <c r="G1149" i="3"/>
  <c r="G1148" i="3"/>
  <c r="G1147" i="3"/>
  <c r="G1146" i="3"/>
  <c r="G1145" i="3"/>
  <c r="G1144" i="3"/>
  <c r="G1143" i="3"/>
  <c r="G1142" i="3"/>
  <c r="G1141" i="3"/>
  <c r="G1140" i="3"/>
  <c r="G1139" i="3"/>
  <c r="G1138" i="3"/>
  <c r="G1137" i="3"/>
  <c r="G1136" i="3"/>
  <c r="G1135" i="3"/>
  <c r="G1134" i="3"/>
  <c r="G1133" i="3"/>
  <c r="G1132" i="3"/>
  <c r="G1131" i="3"/>
  <c r="G1130" i="3"/>
  <c r="G1129" i="3"/>
  <c r="G1128" i="3"/>
  <c r="G1127" i="3"/>
  <c r="G1126" i="3"/>
  <c r="G1125" i="3"/>
  <c r="G1124" i="3"/>
  <c r="G1123" i="3"/>
  <c r="G1122" i="3"/>
  <c r="G1121" i="3"/>
  <c r="G1120" i="3"/>
  <c r="G1119" i="3"/>
  <c r="G1118" i="3"/>
  <c r="G1117" i="3"/>
  <c r="G1116" i="3"/>
  <c r="G1115" i="3"/>
  <c r="G1114" i="3"/>
  <c r="G1113" i="3"/>
  <c r="G1112" i="3"/>
  <c r="G1111" i="3"/>
  <c r="G1110" i="3"/>
  <c r="G1109" i="3"/>
  <c r="G1108" i="3"/>
  <c r="G1107" i="3"/>
  <c r="G1106" i="3"/>
  <c r="G1105" i="3"/>
  <c r="G1104" i="3"/>
  <c r="G1103" i="3"/>
  <c r="G1102" i="3"/>
  <c r="G1101" i="3"/>
  <c r="G1100" i="3"/>
  <c r="G1099" i="3"/>
  <c r="G1098" i="3"/>
  <c r="G1097" i="3"/>
  <c r="G1096" i="3"/>
  <c r="G1095" i="3"/>
  <c r="G1094" i="3"/>
  <c r="G1093" i="3"/>
  <c r="G1092" i="3"/>
  <c r="G1091" i="3"/>
  <c r="G1090" i="3"/>
  <c r="G1089" i="3"/>
  <c r="G1088" i="3"/>
  <c r="G1087" i="3"/>
  <c r="G1086" i="3"/>
  <c r="G1085" i="3"/>
  <c r="G1084" i="3"/>
  <c r="G1083" i="3"/>
  <c r="G1082" i="3"/>
  <c r="G1081" i="3"/>
  <c r="G1080" i="3"/>
  <c r="G1079" i="3"/>
  <c r="G1078" i="3"/>
  <c r="G1077" i="3"/>
  <c r="G1076" i="3"/>
  <c r="G1075" i="3"/>
  <c r="G1074" i="3"/>
  <c r="G1073" i="3"/>
  <c r="G1072" i="3"/>
  <c r="G1071" i="3"/>
  <c r="G1070" i="3"/>
  <c r="G1069" i="3"/>
  <c r="G1068" i="3"/>
  <c r="G1067" i="3"/>
  <c r="G1066" i="3"/>
  <c r="G1065" i="3"/>
  <c r="G1064" i="3"/>
  <c r="G1063" i="3"/>
  <c r="G1062" i="3"/>
  <c r="G1061" i="3"/>
  <c r="G1060" i="3"/>
  <c r="G1059" i="3"/>
  <c r="G1058" i="3"/>
  <c r="G1057" i="3"/>
  <c r="G1056" i="3"/>
  <c r="G1055" i="3"/>
  <c r="G1054" i="3"/>
  <c r="G1053" i="3"/>
  <c r="G1052" i="3"/>
  <c r="G1051" i="3"/>
  <c r="G1050" i="3"/>
  <c r="G1049" i="3"/>
  <c r="G1048" i="3"/>
  <c r="G1047" i="3"/>
  <c r="G1046" i="3"/>
  <c r="G1045" i="3"/>
  <c r="G1044" i="3"/>
  <c r="G1043" i="3"/>
  <c r="G1042" i="3"/>
  <c r="G1041" i="3"/>
  <c r="G1040" i="3"/>
  <c r="G1039" i="3"/>
  <c r="G1038" i="3"/>
  <c r="G1037" i="3"/>
  <c r="G1036" i="3"/>
  <c r="G1035" i="3"/>
  <c r="G1034" i="3"/>
  <c r="G1033" i="3"/>
  <c r="G1032" i="3"/>
  <c r="G1031" i="3"/>
  <c r="G1030" i="3"/>
  <c r="G1029" i="3"/>
  <c r="G1028" i="3"/>
  <c r="G1027" i="3"/>
  <c r="G1026" i="3"/>
  <c r="G1025" i="3"/>
  <c r="G1024" i="3"/>
  <c r="G1023" i="3"/>
  <c r="G1022" i="3"/>
  <c r="G1021" i="3"/>
  <c r="G1020" i="3"/>
  <c r="G1019" i="3"/>
  <c r="G1018" i="3"/>
  <c r="G1017" i="3"/>
  <c r="G1016" i="3"/>
  <c r="G1015" i="3"/>
  <c r="G1014" i="3"/>
  <c r="G1013" i="3"/>
  <c r="G1012" i="3"/>
  <c r="G1011" i="3"/>
  <c r="G1010" i="3"/>
  <c r="G1009" i="3"/>
  <c r="G1008" i="3"/>
  <c r="G1007" i="3"/>
  <c r="G1006" i="3"/>
  <c r="G1005" i="3"/>
  <c r="G1004" i="3"/>
  <c r="G1003" i="3"/>
  <c r="G1002" i="3"/>
  <c r="G1001" i="3"/>
  <c r="G1000" i="3"/>
  <c r="G999" i="3"/>
  <c r="G998" i="3"/>
  <c r="G997" i="3"/>
  <c r="G996" i="3"/>
  <c r="G995" i="3"/>
  <c r="G994" i="3"/>
  <c r="G993" i="3"/>
  <c r="G992" i="3"/>
  <c r="G991" i="3"/>
  <c r="G990" i="3"/>
  <c r="G989" i="3"/>
  <c r="G988" i="3"/>
  <c r="G987" i="3"/>
  <c r="G986" i="3"/>
  <c r="G985" i="3"/>
  <c r="G984" i="3"/>
  <c r="G983" i="3"/>
  <c r="G982" i="3"/>
  <c r="G981" i="3"/>
  <c r="G980" i="3"/>
  <c r="G979" i="3"/>
  <c r="G978" i="3"/>
  <c r="G977" i="3"/>
  <c r="G976" i="3"/>
  <c r="G975" i="3"/>
  <c r="G974" i="3"/>
  <c r="G973" i="3"/>
  <c r="G972" i="3"/>
  <c r="G971" i="3"/>
  <c r="G970" i="3"/>
  <c r="G969" i="3"/>
  <c r="G968" i="3"/>
  <c r="G967" i="3"/>
  <c r="G966" i="3"/>
  <c r="G965" i="3"/>
  <c r="G964" i="3"/>
  <c r="G963" i="3"/>
  <c r="G962" i="3"/>
  <c r="G961" i="3"/>
  <c r="G960" i="3"/>
  <c r="G959" i="3"/>
  <c r="G958" i="3"/>
  <c r="G957" i="3"/>
  <c r="G956" i="3"/>
  <c r="G955" i="3"/>
  <c r="G954" i="3"/>
  <c r="G953" i="3"/>
  <c r="G952" i="3"/>
  <c r="G951" i="3"/>
  <c r="G950" i="3"/>
  <c r="G949" i="3"/>
  <c r="G948" i="3"/>
  <c r="G947" i="3"/>
  <c r="G946" i="3"/>
  <c r="G945" i="3"/>
  <c r="G944" i="3"/>
  <c r="G943" i="3"/>
  <c r="G942" i="3"/>
  <c r="G941" i="3"/>
  <c r="G940" i="3"/>
  <c r="G939" i="3"/>
  <c r="G938" i="3"/>
  <c r="G937" i="3"/>
  <c r="G936" i="3"/>
  <c r="G935" i="3"/>
  <c r="G934" i="3"/>
  <c r="G933" i="3"/>
  <c r="G932" i="3"/>
  <c r="G931" i="3"/>
  <c r="G930" i="3"/>
  <c r="G929" i="3"/>
  <c r="G928" i="3"/>
  <c r="G927" i="3"/>
  <c r="G926" i="3"/>
  <c r="G925" i="3"/>
  <c r="G924" i="3"/>
  <c r="G923" i="3"/>
  <c r="G922" i="3"/>
  <c r="G921" i="3"/>
  <c r="G920" i="3"/>
  <c r="G919" i="3"/>
  <c r="G918" i="3"/>
  <c r="G917" i="3"/>
  <c r="G916" i="3"/>
  <c r="G915" i="3"/>
  <c r="G914" i="3"/>
  <c r="G913" i="3"/>
  <c r="G912" i="3"/>
  <c r="G911" i="3"/>
  <c r="G910" i="3"/>
  <c r="G909" i="3"/>
  <c r="G908" i="3"/>
  <c r="G907" i="3"/>
  <c r="G906" i="3"/>
  <c r="G905" i="3"/>
  <c r="G904" i="3"/>
  <c r="G903" i="3"/>
  <c r="G902" i="3"/>
  <c r="G901" i="3"/>
  <c r="G900" i="3"/>
  <c r="G899" i="3"/>
  <c r="G898" i="3"/>
  <c r="G897" i="3"/>
  <c r="G896" i="3"/>
  <c r="G895" i="3"/>
  <c r="G894" i="3"/>
  <c r="G893" i="3"/>
  <c r="G892" i="3"/>
  <c r="G891" i="3"/>
  <c r="G890" i="3"/>
  <c r="G889" i="3"/>
  <c r="G888" i="3"/>
  <c r="G887" i="3"/>
  <c r="G886" i="3"/>
  <c r="G885" i="3"/>
  <c r="G884" i="3"/>
  <c r="G883" i="3"/>
  <c r="G882" i="3"/>
  <c r="G881" i="3"/>
  <c r="G880" i="3"/>
  <c r="G879" i="3"/>
  <c r="G878" i="3"/>
  <c r="G877" i="3"/>
  <c r="G876" i="3"/>
  <c r="G875" i="3"/>
  <c r="G874" i="3"/>
  <c r="G873" i="3"/>
  <c r="G872" i="3"/>
  <c r="G871" i="3"/>
  <c r="G870" i="3"/>
  <c r="G869" i="3"/>
  <c r="G868" i="3"/>
  <c r="G867" i="3"/>
  <c r="G866" i="3"/>
  <c r="G865" i="3"/>
  <c r="G864" i="3"/>
  <c r="G863" i="3"/>
  <c r="G862" i="3"/>
  <c r="G861" i="3"/>
  <c r="G860" i="3"/>
  <c r="G859" i="3"/>
  <c r="G858" i="3"/>
  <c r="G857" i="3"/>
  <c r="G856" i="3"/>
  <c r="G855" i="3"/>
  <c r="G854" i="3"/>
  <c r="G853" i="3"/>
  <c r="G852" i="3"/>
  <c r="G851" i="3"/>
  <c r="G850" i="3"/>
  <c r="G849" i="3"/>
  <c r="G848" i="3"/>
  <c r="G847" i="3"/>
  <c r="G846" i="3"/>
  <c r="G845" i="3"/>
  <c r="G844" i="3"/>
  <c r="G843" i="3"/>
  <c r="G842" i="3"/>
  <c r="G841" i="3"/>
  <c r="G840" i="3"/>
  <c r="G839" i="3"/>
  <c r="G838" i="3"/>
  <c r="G837" i="3"/>
  <c r="G836" i="3"/>
  <c r="G835" i="3"/>
  <c r="G834" i="3"/>
  <c r="G833" i="3"/>
  <c r="G832" i="3"/>
  <c r="G831" i="3"/>
  <c r="G830" i="3"/>
  <c r="G829" i="3"/>
  <c r="G828" i="3"/>
  <c r="G827" i="3"/>
  <c r="G826" i="3"/>
  <c r="G825" i="3"/>
  <c r="G824" i="3"/>
  <c r="G823" i="3"/>
  <c r="G822" i="3"/>
  <c r="G821" i="3"/>
  <c r="G820" i="3"/>
  <c r="G819" i="3"/>
  <c r="G818" i="3"/>
  <c r="G817" i="3"/>
  <c r="G816" i="3"/>
  <c r="G815" i="3"/>
  <c r="G814" i="3"/>
  <c r="G813" i="3"/>
  <c r="G812" i="3"/>
  <c r="G811" i="3"/>
  <c r="G810" i="3"/>
  <c r="G809" i="3"/>
  <c r="G808" i="3"/>
  <c r="G807" i="3"/>
  <c r="G806" i="3"/>
  <c r="G805" i="3"/>
  <c r="G804" i="3"/>
  <c r="G803" i="3"/>
  <c r="G802" i="3"/>
  <c r="G801" i="3"/>
  <c r="G800" i="3"/>
  <c r="G799" i="3"/>
  <c r="G798" i="3"/>
  <c r="G797" i="3"/>
  <c r="G796" i="3"/>
  <c r="G795" i="3"/>
  <c r="G794" i="3"/>
  <c r="G793" i="3"/>
  <c r="G792" i="3"/>
  <c r="G791" i="3"/>
  <c r="G790" i="3"/>
  <c r="G789" i="3"/>
  <c r="G788" i="3"/>
  <c r="G787" i="3"/>
  <c r="G786" i="3"/>
  <c r="G785" i="3"/>
  <c r="G784" i="3"/>
  <c r="G783" i="3"/>
  <c r="G782" i="3"/>
  <c r="G781" i="3"/>
  <c r="G780" i="3"/>
  <c r="G779" i="3"/>
  <c r="G778" i="3"/>
  <c r="G777" i="3"/>
  <c r="G776" i="3"/>
  <c r="G775" i="3"/>
  <c r="G774" i="3"/>
  <c r="G773" i="3"/>
  <c r="G772" i="3"/>
  <c r="G771" i="3"/>
  <c r="G770" i="3"/>
  <c r="G769" i="3"/>
  <c r="G768" i="3"/>
  <c r="G767" i="3"/>
  <c r="G766" i="3"/>
  <c r="G765" i="3"/>
  <c r="G764" i="3"/>
  <c r="G763" i="3"/>
  <c r="G762" i="3"/>
  <c r="G761" i="3"/>
  <c r="G760" i="3"/>
  <c r="G759" i="3"/>
  <c r="G758" i="3"/>
  <c r="G757" i="3"/>
  <c r="G756" i="3"/>
  <c r="G755" i="3"/>
  <c r="G754" i="3"/>
  <c r="G753" i="3"/>
  <c r="G752" i="3"/>
  <c r="G751" i="3"/>
  <c r="G750" i="3"/>
  <c r="G749" i="3"/>
  <c r="G748" i="3"/>
  <c r="G747" i="3"/>
  <c r="G746" i="3"/>
  <c r="G745" i="3"/>
  <c r="G744" i="3"/>
  <c r="G743" i="3"/>
  <c r="G742" i="3"/>
  <c r="G741" i="3"/>
  <c r="G740" i="3"/>
  <c r="G739" i="3"/>
  <c r="G738" i="3"/>
  <c r="G737" i="3"/>
  <c r="G736" i="3"/>
  <c r="G735" i="3"/>
  <c r="G734" i="3"/>
  <c r="G733" i="3"/>
  <c r="G732" i="3"/>
  <c r="G731" i="3"/>
  <c r="G730" i="3"/>
  <c r="G729" i="3"/>
  <c r="G728" i="3"/>
  <c r="G727" i="3"/>
  <c r="G726" i="3"/>
  <c r="G725" i="3"/>
  <c r="G724" i="3"/>
  <c r="G723" i="3"/>
  <c r="G722" i="3"/>
  <c r="G721" i="3"/>
  <c r="G720" i="3"/>
  <c r="G719" i="3"/>
  <c r="G718" i="3"/>
  <c r="G717" i="3"/>
  <c r="G716" i="3"/>
  <c r="G715" i="3"/>
  <c r="G714" i="3"/>
  <c r="G713" i="3"/>
  <c r="G712" i="3"/>
  <c r="G711" i="3"/>
  <c r="G710" i="3"/>
  <c r="G709" i="3"/>
  <c r="G708" i="3"/>
  <c r="G707" i="3"/>
  <c r="G706" i="3"/>
  <c r="G705" i="3"/>
  <c r="G704" i="3"/>
  <c r="G703" i="3"/>
  <c r="G702" i="3"/>
  <c r="G701" i="3"/>
  <c r="G700" i="3"/>
  <c r="G699" i="3"/>
  <c r="G698" i="3"/>
  <c r="G697" i="3"/>
  <c r="G696" i="3"/>
  <c r="G695" i="3"/>
  <c r="G694" i="3"/>
  <c r="G693" i="3"/>
  <c r="G692" i="3"/>
  <c r="G691" i="3"/>
  <c r="G690" i="3"/>
  <c r="G689" i="3"/>
  <c r="G688" i="3"/>
  <c r="G687" i="3"/>
  <c r="G686" i="3"/>
  <c r="G685" i="3"/>
  <c r="G684" i="3"/>
  <c r="G683" i="3"/>
  <c r="G682" i="3"/>
  <c r="G681" i="3"/>
  <c r="G680" i="3"/>
  <c r="G679" i="3"/>
  <c r="G678" i="3"/>
  <c r="G677" i="3"/>
  <c r="G676" i="3"/>
  <c r="G675" i="3"/>
  <c r="G674" i="3"/>
  <c r="G673" i="3"/>
  <c r="G672" i="3"/>
  <c r="G671" i="3"/>
  <c r="G670" i="3"/>
  <c r="G669" i="3"/>
  <c r="G668" i="3"/>
  <c r="G667" i="3"/>
  <c r="G666" i="3"/>
  <c r="G665" i="3"/>
  <c r="G664" i="3"/>
  <c r="G663" i="3"/>
  <c r="G662" i="3"/>
  <c r="G661" i="3"/>
  <c r="G660" i="3"/>
  <c r="G659" i="3"/>
  <c r="G658" i="3"/>
  <c r="G657" i="3"/>
  <c r="G656" i="3"/>
  <c r="G655" i="3"/>
  <c r="G654" i="3"/>
  <c r="G653" i="3"/>
  <c r="G652" i="3"/>
  <c r="G651" i="3"/>
  <c r="G650" i="3"/>
  <c r="G649" i="3"/>
  <c r="G648" i="3"/>
  <c r="G647" i="3"/>
  <c r="G646" i="3"/>
  <c r="G645" i="3"/>
  <c r="G644" i="3"/>
  <c r="G643" i="3"/>
  <c r="G642" i="3"/>
  <c r="G641" i="3"/>
  <c r="G640" i="3"/>
  <c r="G639" i="3"/>
  <c r="G638" i="3"/>
  <c r="G637" i="3"/>
  <c r="G636" i="3"/>
  <c r="G635" i="3"/>
  <c r="G634" i="3"/>
  <c r="G633" i="3"/>
  <c r="G632" i="3"/>
  <c r="G631" i="3"/>
  <c r="G630" i="3"/>
  <c r="G629" i="3"/>
  <c r="G628" i="3"/>
  <c r="G627" i="3"/>
  <c r="G626" i="3"/>
  <c r="G625" i="3"/>
  <c r="G624" i="3"/>
  <c r="G623" i="3"/>
  <c r="G622" i="3"/>
  <c r="G621" i="3"/>
  <c r="G620" i="3"/>
  <c r="G619" i="3"/>
  <c r="G618" i="3"/>
  <c r="G617" i="3"/>
  <c r="G616" i="3"/>
  <c r="G615" i="3"/>
  <c r="G614" i="3"/>
  <c r="G613" i="3"/>
  <c r="G612" i="3"/>
  <c r="G611" i="3"/>
  <c r="G610" i="3"/>
  <c r="G609" i="3"/>
  <c r="G608" i="3"/>
  <c r="G607" i="3"/>
  <c r="G606" i="3"/>
  <c r="G605" i="3"/>
  <c r="G604" i="3"/>
  <c r="G603" i="3"/>
  <c r="G602" i="3"/>
  <c r="G601" i="3"/>
  <c r="G600" i="3"/>
  <c r="G599" i="3"/>
  <c r="G598" i="3"/>
  <c r="G597" i="3"/>
  <c r="G596" i="3"/>
  <c r="G595" i="3"/>
  <c r="G594" i="3"/>
  <c r="G593" i="3"/>
  <c r="G592" i="3"/>
  <c r="G591" i="3"/>
  <c r="G590" i="3"/>
  <c r="G589" i="3"/>
  <c r="G588" i="3"/>
  <c r="G587" i="3"/>
  <c r="G586" i="3"/>
  <c r="G585" i="3"/>
  <c r="G584" i="3"/>
  <c r="G583" i="3"/>
  <c r="G582" i="3"/>
  <c r="G581" i="3"/>
  <c r="G580" i="3"/>
  <c r="G579" i="3"/>
  <c r="G578" i="3"/>
  <c r="G577" i="3"/>
  <c r="G576" i="3"/>
  <c r="G575" i="3"/>
  <c r="G574" i="3"/>
  <c r="G573" i="3"/>
  <c r="G572" i="3"/>
  <c r="G571" i="3"/>
  <c r="G570" i="3"/>
  <c r="G569" i="3"/>
  <c r="G568" i="3"/>
  <c r="G567" i="3"/>
  <c r="G566" i="3"/>
  <c r="G565" i="3"/>
  <c r="G564" i="3"/>
  <c r="G563" i="3"/>
  <c r="G562" i="3"/>
  <c r="G561" i="3"/>
  <c r="G560" i="3"/>
  <c r="G559" i="3"/>
  <c r="G558" i="3"/>
  <c r="G557" i="3"/>
  <c r="G556" i="3"/>
  <c r="G555" i="3"/>
  <c r="G554" i="3"/>
  <c r="G553" i="3"/>
  <c r="G552" i="3"/>
  <c r="G551" i="3"/>
  <c r="G550" i="3"/>
  <c r="G549" i="3"/>
  <c r="G548" i="3"/>
  <c r="G547" i="3"/>
  <c r="G546" i="3"/>
  <c r="G545" i="3"/>
  <c r="G544" i="3"/>
  <c r="G543" i="3"/>
  <c r="G542" i="3"/>
  <c r="G541" i="3"/>
  <c r="G540" i="3"/>
  <c r="G539" i="3"/>
  <c r="G538" i="3"/>
  <c r="G537" i="3"/>
  <c r="G536" i="3"/>
  <c r="G535" i="3"/>
  <c r="G534" i="3"/>
  <c r="G533" i="3"/>
  <c r="G532" i="3"/>
  <c r="G531" i="3"/>
  <c r="G530" i="3"/>
  <c r="G529" i="3"/>
  <c r="G528" i="3"/>
  <c r="G527" i="3"/>
  <c r="G526" i="3"/>
  <c r="G525" i="3"/>
  <c r="G524" i="3"/>
  <c r="G523" i="3"/>
  <c r="G522" i="3"/>
  <c r="G521" i="3"/>
  <c r="G520" i="3"/>
  <c r="G519" i="3"/>
  <c r="G518" i="3"/>
  <c r="G517" i="3"/>
  <c r="G516" i="3"/>
  <c r="G515" i="3"/>
  <c r="G514" i="3"/>
  <c r="G513" i="3"/>
  <c r="G512" i="3"/>
  <c r="G511" i="3"/>
  <c r="G510" i="3"/>
  <c r="G509" i="3"/>
  <c r="G508" i="3"/>
  <c r="G507" i="3"/>
  <c r="G506" i="3"/>
  <c r="G505" i="3"/>
  <c r="G504" i="3"/>
  <c r="G503" i="3"/>
  <c r="G502" i="3"/>
  <c r="G501" i="3"/>
  <c r="G500" i="3"/>
  <c r="G499" i="3"/>
  <c r="G498" i="3"/>
  <c r="G497" i="3"/>
  <c r="G496" i="3"/>
  <c r="G495" i="3"/>
  <c r="G494" i="3"/>
  <c r="G493" i="3"/>
  <c r="G492" i="3"/>
  <c r="G491" i="3"/>
  <c r="G490" i="3"/>
  <c r="G489" i="3"/>
  <c r="G488" i="3"/>
  <c r="G487" i="3"/>
  <c r="G486" i="3"/>
  <c r="G485" i="3"/>
  <c r="G484" i="3"/>
  <c r="G483" i="3"/>
  <c r="G482" i="3"/>
  <c r="G481" i="3"/>
  <c r="G480" i="3"/>
  <c r="G479" i="3"/>
  <c r="G478" i="3"/>
  <c r="G477" i="3"/>
  <c r="G476" i="3"/>
  <c r="G475" i="3"/>
  <c r="G474" i="3"/>
  <c r="G473" i="3"/>
  <c r="G472" i="3"/>
  <c r="G471" i="3"/>
  <c r="G470" i="3"/>
  <c r="G469" i="3"/>
  <c r="G468" i="3"/>
  <c r="G467" i="3"/>
  <c r="G466" i="3"/>
  <c r="G465" i="3"/>
  <c r="G464" i="3"/>
  <c r="G463" i="3"/>
  <c r="G462" i="3"/>
  <c r="G461" i="3"/>
  <c r="G460" i="3"/>
  <c r="G459" i="3"/>
  <c r="G458" i="3"/>
  <c r="G457" i="3"/>
  <c r="G456" i="3"/>
  <c r="G455" i="3"/>
  <c r="G454" i="3"/>
  <c r="G453" i="3"/>
  <c r="G452" i="3"/>
  <c r="G451" i="3"/>
  <c r="G450" i="3"/>
  <c r="G449" i="3"/>
  <c r="G448" i="3"/>
  <c r="G447" i="3"/>
  <c r="G446" i="3"/>
  <c r="G445" i="3"/>
  <c r="G444" i="3"/>
  <c r="G443" i="3"/>
  <c r="G442" i="3"/>
  <c r="G441" i="3"/>
  <c r="G440" i="3"/>
  <c r="G439" i="3"/>
  <c r="G438" i="3"/>
  <c r="G437" i="3"/>
  <c r="G436" i="3"/>
  <c r="G435" i="3"/>
  <c r="G434" i="3"/>
  <c r="G433" i="3"/>
  <c r="G432" i="3"/>
  <c r="G431" i="3"/>
  <c r="G430" i="3"/>
  <c r="G429" i="3"/>
  <c r="G428" i="3"/>
  <c r="G427" i="3"/>
  <c r="G426" i="3"/>
  <c r="G425" i="3"/>
  <c r="G424" i="3"/>
  <c r="G423" i="3"/>
  <c r="G422" i="3"/>
  <c r="G421" i="3"/>
  <c r="G420" i="3"/>
  <c r="G419" i="3"/>
  <c r="G418" i="3"/>
  <c r="G417" i="3"/>
  <c r="G416" i="3"/>
  <c r="G415" i="3"/>
  <c r="G414" i="3"/>
  <c r="G413" i="3"/>
  <c r="G412" i="3"/>
  <c r="G411" i="3"/>
  <c r="G410" i="3"/>
  <c r="G409" i="3"/>
  <c r="G408" i="3"/>
  <c r="G407" i="3"/>
  <c r="G406" i="3"/>
  <c r="G405" i="3"/>
  <c r="G404" i="3"/>
  <c r="G403" i="3"/>
  <c r="G402" i="3"/>
  <c r="G401" i="3"/>
  <c r="G400" i="3"/>
  <c r="G399" i="3"/>
  <c r="G398" i="3"/>
  <c r="G397" i="3"/>
  <c r="G396" i="3"/>
  <c r="G395" i="3"/>
  <c r="G394" i="3"/>
  <c r="G393" i="3"/>
  <c r="G392" i="3"/>
  <c r="G391" i="3"/>
  <c r="G390" i="3"/>
  <c r="G389" i="3"/>
  <c r="G388" i="3"/>
  <c r="G387" i="3"/>
  <c r="G386" i="3"/>
  <c r="G385" i="3"/>
  <c r="G384" i="3"/>
  <c r="G383" i="3"/>
  <c r="G382" i="3"/>
  <c r="G381" i="3"/>
  <c r="G380" i="3"/>
  <c r="G379" i="3"/>
  <c r="G378" i="3"/>
  <c r="G377" i="3"/>
  <c r="G376" i="3"/>
  <c r="G375" i="3"/>
  <c r="G374" i="3"/>
  <c r="G373" i="3"/>
  <c r="G372" i="3"/>
  <c r="G371" i="3"/>
  <c r="G370" i="3"/>
  <c r="G369" i="3"/>
  <c r="G368" i="3"/>
  <c r="G367" i="3"/>
  <c r="G366" i="3"/>
  <c r="G365" i="3"/>
  <c r="G364" i="3"/>
  <c r="G363" i="3"/>
  <c r="G362" i="3"/>
  <c r="G361" i="3"/>
  <c r="G360" i="3"/>
  <c r="G359" i="3"/>
  <c r="G358" i="3"/>
  <c r="G357" i="3"/>
  <c r="G356" i="3"/>
  <c r="G355" i="3"/>
  <c r="G354" i="3"/>
  <c r="G353" i="3"/>
  <c r="G352" i="3"/>
  <c r="G351" i="3"/>
  <c r="G350" i="3"/>
  <c r="G349" i="3"/>
  <c r="G348" i="3"/>
  <c r="G347" i="3"/>
  <c r="G346" i="3"/>
  <c r="G345" i="3"/>
  <c r="G344" i="3"/>
  <c r="G343" i="3"/>
  <c r="G342" i="3"/>
  <c r="G341" i="3"/>
  <c r="G340" i="3"/>
  <c r="G339" i="3"/>
  <c r="G338" i="3"/>
  <c r="G337" i="3"/>
  <c r="G336" i="3"/>
  <c r="G335" i="3"/>
  <c r="G334" i="3"/>
  <c r="G333" i="3"/>
  <c r="G332" i="3"/>
  <c r="G331" i="3"/>
  <c r="G330" i="3"/>
  <c r="G329" i="3"/>
  <c r="G328" i="3"/>
  <c r="G327" i="3"/>
  <c r="G326" i="3"/>
  <c r="G325" i="3"/>
  <c r="G324" i="3"/>
  <c r="G323" i="3"/>
  <c r="G322" i="3"/>
  <c r="G321" i="3"/>
  <c r="G320" i="3"/>
  <c r="G319" i="3"/>
  <c r="G318" i="3"/>
  <c r="G317" i="3"/>
  <c r="G316" i="3"/>
  <c r="G315" i="3"/>
  <c r="G314" i="3"/>
  <c r="G313" i="3"/>
  <c r="G312" i="3"/>
  <c r="G311" i="3"/>
  <c r="G310" i="3"/>
  <c r="G309" i="3"/>
  <c r="G308" i="3"/>
  <c r="G307" i="3"/>
  <c r="G306" i="3"/>
  <c r="G305" i="3"/>
  <c r="G304" i="3"/>
  <c r="G303" i="3"/>
  <c r="G302" i="3"/>
  <c r="G301" i="3"/>
  <c r="G300" i="3"/>
  <c r="G299" i="3"/>
  <c r="G298" i="3"/>
  <c r="G297" i="3"/>
  <c r="G296" i="3"/>
  <c r="G295" i="3"/>
  <c r="G294" i="3"/>
  <c r="G293" i="3"/>
  <c r="G292" i="3"/>
  <c r="G291" i="3"/>
  <c r="G290" i="3"/>
  <c r="G289" i="3"/>
  <c r="G288" i="3"/>
  <c r="G287" i="3"/>
  <c r="G286" i="3"/>
  <c r="G285" i="3"/>
  <c r="G284" i="3"/>
  <c r="G283" i="3"/>
  <c r="G282" i="3"/>
  <c r="G281" i="3"/>
  <c r="G280" i="3"/>
  <c r="G279" i="3"/>
  <c r="G278" i="3"/>
  <c r="G277" i="3"/>
  <c r="G276" i="3"/>
  <c r="G275" i="3"/>
  <c r="G274" i="3"/>
  <c r="G273" i="3"/>
  <c r="G272" i="3"/>
  <c r="G271" i="3"/>
  <c r="G270" i="3"/>
  <c r="G269" i="3"/>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G220" i="3"/>
  <c r="G219" i="3"/>
  <c r="G218" i="3"/>
  <c r="G217" i="3"/>
  <c r="G216" i="3"/>
  <c r="G215" i="3"/>
  <c r="G214" i="3"/>
  <c r="G213" i="3"/>
  <c r="G212" i="3"/>
  <c r="G211" i="3"/>
  <c r="G210" i="3"/>
  <c r="G209" i="3"/>
  <c r="G208" i="3"/>
  <c r="G207" i="3"/>
  <c r="G206" i="3"/>
  <c r="G205" i="3"/>
  <c r="G204" i="3"/>
  <c r="G203" i="3"/>
  <c r="G202" i="3"/>
  <c r="G201" i="3"/>
  <c r="G200" i="3"/>
  <c r="G199" i="3"/>
  <c r="G198" i="3"/>
  <c r="G197" i="3"/>
  <c r="G196" i="3"/>
  <c r="G195" i="3"/>
  <c r="G194" i="3"/>
  <c r="G193" i="3"/>
  <c r="G192" i="3"/>
  <c r="G191" i="3"/>
  <c r="G190" i="3"/>
  <c r="G189" i="3"/>
  <c r="G188" i="3"/>
  <c r="G187" i="3"/>
  <c r="G186" i="3"/>
  <c r="G185" i="3"/>
  <c r="G184" i="3"/>
  <c r="G183" i="3"/>
  <c r="G182" i="3"/>
  <c r="G181" i="3"/>
  <c r="G180" i="3"/>
  <c r="G179" i="3"/>
  <c r="G178" i="3"/>
  <c r="G170" i="3"/>
  <c r="G142" i="3"/>
  <c r="G60" i="3"/>
  <c r="G42" i="3"/>
  <c r="G41" i="3"/>
  <c r="G36" i="3"/>
  <c r="G35" i="3"/>
  <c r="G34" i="3"/>
  <c r="G33" i="3"/>
  <c r="G32" i="3"/>
  <c r="G31" i="3"/>
  <c r="G23" i="3"/>
  <c r="G17" i="3"/>
  <c r="C4" i="3"/>
  <c r="B4" i="3"/>
  <c r="G146" i="3" l="1"/>
  <c r="H145" i="3" s="1"/>
  <c r="G6" i="3" s="1"/>
  <c r="G43" i="3"/>
  <c r="F46" i="3"/>
  <c r="F97" i="3" s="1"/>
  <c r="G97" i="3" s="1"/>
  <c r="H89" i="3" s="1"/>
  <c r="H106" i="3"/>
  <c r="H82" i="3"/>
  <c r="E39" i="3"/>
  <c r="G39" i="3" s="1"/>
  <c r="H36" i="3" s="1"/>
  <c r="H32" i="3"/>
  <c r="H58" i="3"/>
  <c r="E50" i="3"/>
  <c r="G50" i="3" s="1"/>
  <c r="E64" i="3"/>
  <c r="G45" i="3"/>
  <c r="E46" i="3"/>
  <c r="E56" i="3"/>
  <c r="G56" i="3" s="1"/>
  <c r="E66" i="3"/>
  <c r="K66" i="3" s="1"/>
  <c r="E65" i="3"/>
  <c r="K65" i="3" s="1"/>
  <c r="E48" i="3"/>
  <c r="G48" i="3" s="1"/>
  <c r="G30" i="3"/>
  <c r="H24" i="3" s="1"/>
  <c r="E47" i="3"/>
  <c r="G47" i="3" s="1"/>
  <c r="G54" i="3"/>
  <c r="G53" i="3"/>
  <c r="E19" i="3"/>
  <c r="G20" i="3"/>
  <c r="E21" i="3"/>
  <c r="H141" i="3"/>
  <c r="G1673" i="1"/>
  <c r="G1672" i="1"/>
  <c r="G1671" i="1"/>
  <c r="G1670" i="1"/>
  <c r="G1669" i="1"/>
  <c r="G1668" i="1"/>
  <c r="G1667" i="1"/>
  <c r="G1666" i="1"/>
  <c r="G1665" i="1"/>
  <c r="G1664" i="1"/>
  <c r="G1663" i="1"/>
  <c r="G1662" i="1"/>
  <c r="G1661" i="1"/>
  <c r="G1660" i="1"/>
  <c r="G1659" i="1"/>
  <c r="G1658" i="1"/>
  <c r="G1657" i="1"/>
  <c r="G1656" i="1"/>
  <c r="G1655" i="1"/>
  <c r="G1654" i="1"/>
  <c r="G1653" i="1"/>
  <c r="G1652" i="1"/>
  <c r="G1651" i="1"/>
  <c r="G1650" i="1"/>
  <c r="G1649" i="1"/>
  <c r="G1648" i="1"/>
  <c r="G1647" i="1"/>
  <c r="G1646" i="1"/>
  <c r="G1645" i="1"/>
  <c r="G1644" i="1"/>
  <c r="G1643" i="1"/>
  <c r="G1642" i="1"/>
  <c r="G1641" i="1"/>
  <c r="G1640" i="1"/>
  <c r="G1639" i="1"/>
  <c r="G1638" i="1"/>
  <c r="G1637" i="1"/>
  <c r="G1636" i="1"/>
  <c r="G1635" i="1"/>
  <c r="G1634" i="1"/>
  <c r="G1633" i="1"/>
  <c r="G1632" i="1"/>
  <c r="G1631" i="1"/>
  <c r="G1630" i="1"/>
  <c r="G1629" i="1"/>
  <c r="G1628" i="1"/>
  <c r="G1627" i="1"/>
  <c r="G1626" i="1"/>
  <c r="G1625" i="1"/>
  <c r="G1624" i="1"/>
  <c r="G1623" i="1"/>
  <c r="G1622" i="1"/>
  <c r="G1621" i="1"/>
  <c r="G1620" i="1"/>
  <c r="G1619" i="1"/>
  <c r="G1618" i="1"/>
  <c r="G1617" i="1"/>
  <c r="G1616" i="1"/>
  <c r="G1615" i="1"/>
  <c r="G1614" i="1"/>
  <c r="G1613" i="1"/>
  <c r="G1612" i="1"/>
  <c r="G1611" i="1"/>
  <c r="G1610" i="1"/>
  <c r="G1609" i="1"/>
  <c r="G1608" i="1"/>
  <c r="G1607" i="1"/>
  <c r="G1606" i="1"/>
  <c r="G1605" i="1"/>
  <c r="G1604" i="1"/>
  <c r="G1603" i="1"/>
  <c r="G1602" i="1"/>
  <c r="G1601" i="1"/>
  <c r="G1600" i="1"/>
  <c r="G1599" i="1"/>
  <c r="G1598" i="1"/>
  <c r="G1597" i="1"/>
  <c r="G1596" i="1"/>
  <c r="G1595" i="1"/>
  <c r="G1594" i="1"/>
  <c r="G1593" i="1"/>
  <c r="G1592" i="1"/>
  <c r="G1591" i="1"/>
  <c r="G1590" i="1"/>
  <c r="G1589" i="1"/>
  <c r="G1588" i="1"/>
  <c r="G1587" i="1"/>
  <c r="G1586" i="1"/>
  <c r="G1585" i="1"/>
  <c r="G1584" i="1"/>
  <c r="G1583" i="1"/>
  <c r="G1582" i="1"/>
  <c r="G1581" i="1"/>
  <c r="G1580" i="1"/>
  <c r="G1579" i="1"/>
  <c r="G1578" i="1"/>
  <c r="G1577" i="1"/>
  <c r="G1576" i="1"/>
  <c r="G1575" i="1"/>
  <c r="G1574" i="1"/>
  <c r="G1573" i="1"/>
  <c r="G1572" i="1"/>
  <c r="G1571" i="1"/>
  <c r="G1570" i="1"/>
  <c r="G1569" i="1"/>
  <c r="G1568" i="1"/>
  <c r="G1567" i="1"/>
  <c r="G1566" i="1"/>
  <c r="G1565" i="1"/>
  <c r="G1564" i="1"/>
  <c r="G1563" i="1"/>
  <c r="G1562" i="1"/>
  <c r="G1561" i="1"/>
  <c r="G1560" i="1"/>
  <c r="G1559" i="1"/>
  <c r="G1558" i="1"/>
  <c r="G1557" i="1"/>
  <c r="G1556" i="1"/>
  <c r="G1555" i="1"/>
  <c r="G1554" i="1"/>
  <c r="G1553" i="1"/>
  <c r="G1552" i="1"/>
  <c r="G1551" i="1"/>
  <c r="G1550" i="1"/>
  <c r="G1549" i="1"/>
  <c r="G1548" i="1"/>
  <c r="G1547" i="1"/>
  <c r="G1546" i="1"/>
  <c r="G1545" i="1"/>
  <c r="G1544" i="1"/>
  <c r="G1543" i="1"/>
  <c r="G1542" i="1"/>
  <c r="G1541" i="1"/>
  <c r="G1540" i="1"/>
  <c r="G1539" i="1"/>
  <c r="G1538" i="1"/>
  <c r="G1537" i="1"/>
  <c r="G1536" i="1"/>
  <c r="G1535" i="1"/>
  <c r="G1534" i="1"/>
  <c r="G1533" i="1"/>
  <c r="G1532" i="1"/>
  <c r="G1531" i="1"/>
  <c r="G1530" i="1"/>
  <c r="G1529" i="1"/>
  <c r="G1528" i="1"/>
  <c r="G1527" i="1"/>
  <c r="G1526" i="1"/>
  <c r="G1525" i="1"/>
  <c r="G1524" i="1"/>
  <c r="G1523" i="1"/>
  <c r="G1522" i="1"/>
  <c r="G1521" i="1"/>
  <c r="G1520" i="1"/>
  <c r="G1519" i="1"/>
  <c r="G1518" i="1"/>
  <c r="G1517" i="1"/>
  <c r="G1516" i="1"/>
  <c r="G1515" i="1"/>
  <c r="G1514" i="1"/>
  <c r="G1513" i="1"/>
  <c r="G1512" i="1"/>
  <c r="G1511" i="1"/>
  <c r="G1510" i="1"/>
  <c r="G1509" i="1"/>
  <c r="G1508" i="1"/>
  <c r="G1507" i="1"/>
  <c r="G1506" i="1"/>
  <c r="G1505" i="1"/>
  <c r="G1504" i="1"/>
  <c r="G1503" i="1"/>
  <c r="G1502" i="1"/>
  <c r="G1501" i="1"/>
  <c r="G1500" i="1"/>
  <c r="G1499" i="1"/>
  <c r="G1498" i="1"/>
  <c r="G1497" i="1"/>
  <c r="G1496" i="1"/>
  <c r="G1495" i="1"/>
  <c r="G1494" i="1"/>
  <c r="G1493" i="1"/>
  <c r="G1492" i="1"/>
  <c r="G1491" i="1"/>
  <c r="G1490" i="1"/>
  <c r="G1489" i="1"/>
  <c r="G1488" i="1"/>
  <c r="G1487" i="1"/>
  <c r="G1486" i="1"/>
  <c r="G1485" i="1"/>
  <c r="G1484" i="1"/>
  <c r="G1483" i="1"/>
  <c r="G1482" i="1"/>
  <c r="G1481" i="1"/>
  <c r="G1480" i="1"/>
  <c r="G1479" i="1"/>
  <c r="G1478" i="1"/>
  <c r="G1477" i="1"/>
  <c r="G1476" i="1"/>
  <c r="G1475" i="1"/>
  <c r="G1474" i="1"/>
  <c r="G1473" i="1"/>
  <c r="G1472" i="1"/>
  <c r="G1471" i="1"/>
  <c r="G1470" i="1"/>
  <c r="G1469" i="1"/>
  <c r="G1468" i="1"/>
  <c r="G1467" i="1"/>
  <c r="G1466" i="1"/>
  <c r="G1465" i="1"/>
  <c r="G1464" i="1"/>
  <c r="G1463" i="1"/>
  <c r="G1462" i="1"/>
  <c r="G1461" i="1"/>
  <c r="G1460" i="1"/>
  <c r="G1459" i="1"/>
  <c r="G1458" i="1"/>
  <c r="G1457" i="1"/>
  <c r="G1456" i="1"/>
  <c r="G1455" i="1"/>
  <c r="G1454" i="1"/>
  <c r="G1453" i="1"/>
  <c r="G1452" i="1"/>
  <c r="G1451" i="1"/>
  <c r="G1450" i="1"/>
  <c r="G1449" i="1"/>
  <c r="G1448" i="1"/>
  <c r="G1447" i="1"/>
  <c r="G1446" i="1"/>
  <c r="G1445" i="1"/>
  <c r="G1444" i="1"/>
  <c r="G1443" i="1"/>
  <c r="G1442" i="1"/>
  <c r="G1441" i="1"/>
  <c r="G1440" i="1"/>
  <c r="G1439" i="1"/>
  <c r="G1438" i="1"/>
  <c r="G1437" i="1"/>
  <c r="G1436" i="1"/>
  <c r="G1435" i="1"/>
  <c r="G1434" i="1"/>
  <c r="G1433" i="1"/>
  <c r="G1432" i="1"/>
  <c r="G1431" i="1"/>
  <c r="G1430" i="1"/>
  <c r="G1429" i="1"/>
  <c r="G1428" i="1"/>
  <c r="G1427" i="1"/>
  <c r="G1426" i="1"/>
  <c r="G1425" i="1"/>
  <c r="G1424" i="1"/>
  <c r="G1423" i="1"/>
  <c r="G1422" i="1"/>
  <c r="G1421" i="1"/>
  <c r="G1420" i="1"/>
  <c r="G1419" i="1"/>
  <c r="G1418" i="1"/>
  <c r="G1417" i="1"/>
  <c r="G1416" i="1"/>
  <c r="G1415" i="1"/>
  <c r="G1414" i="1"/>
  <c r="G1413" i="1"/>
  <c r="G1412" i="1"/>
  <c r="G1411" i="1"/>
  <c r="G1410" i="1"/>
  <c r="G1409" i="1"/>
  <c r="G1408" i="1"/>
  <c r="G1407" i="1"/>
  <c r="G1406" i="1"/>
  <c r="G1405" i="1"/>
  <c r="G1404" i="1"/>
  <c r="G1403" i="1"/>
  <c r="G1402" i="1"/>
  <c r="G1401" i="1"/>
  <c r="G1400" i="1"/>
  <c r="G1399" i="1"/>
  <c r="G1398" i="1"/>
  <c r="G1397" i="1"/>
  <c r="G1396" i="1"/>
  <c r="G1395" i="1"/>
  <c r="G1394" i="1"/>
  <c r="G1393" i="1"/>
  <c r="G1392" i="1"/>
  <c r="G1391" i="1"/>
  <c r="G1390" i="1"/>
  <c r="G1389" i="1"/>
  <c r="G1388" i="1"/>
  <c r="G1387" i="1"/>
  <c r="G1386" i="1"/>
  <c r="G1385" i="1"/>
  <c r="G1384" i="1"/>
  <c r="G1383" i="1"/>
  <c r="G1382" i="1"/>
  <c r="G1381" i="1"/>
  <c r="G1380" i="1"/>
  <c r="G1379" i="1"/>
  <c r="G1378" i="1"/>
  <c r="G1377" i="1"/>
  <c r="G1376" i="1"/>
  <c r="G1375" i="1"/>
  <c r="G1374" i="1"/>
  <c r="G1373" i="1"/>
  <c r="G1372" i="1"/>
  <c r="G1371" i="1"/>
  <c r="G1370" i="1"/>
  <c r="G1369" i="1"/>
  <c r="G1368" i="1"/>
  <c r="G1367" i="1"/>
  <c r="G1366" i="1"/>
  <c r="G1365" i="1"/>
  <c r="G1364" i="1"/>
  <c r="G1363" i="1"/>
  <c r="G1362" i="1"/>
  <c r="G1361" i="1"/>
  <c r="G1360" i="1"/>
  <c r="G1359" i="1"/>
  <c r="G1358" i="1"/>
  <c r="G1357" i="1"/>
  <c r="G1356" i="1"/>
  <c r="G1355" i="1"/>
  <c r="G1354" i="1"/>
  <c r="G1353" i="1"/>
  <c r="G1352" i="1"/>
  <c r="G1351" i="1"/>
  <c r="G1350" i="1"/>
  <c r="G1349" i="1"/>
  <c r="G1348" i="1"/>
  <c r="G1347" i="1"/>
  <c r="G1346" i="1"/>
  <c r="G1345" i="1"/>
  <c r="G1344" i="1"/>
  <c r="G1343" i="1"/>
  <c r="G1342" i="1"/>
  <c r="G1341" i="1"/>
  <c r="G1340" i="1"/>
  <c r="G1339" i="1"/>
  <c r="G1338" i="1"/>
  <c r="G1337" i="1"/>
  <c r="G1336" i="1"/>
  <c r="G1335" i="1"/>
  <c r="G1334" i="1"/>
  <c r="G1333" i="1"/>
  <c r="G1332" i="1"/>
  <c r="G1331" i="1"/>
  <c r="G1330" i="1"/>
  <c r="G1329" i="1"/>
  <c r="G1328" i="1"/>
  <c r="G1327" i="1"/>
  <c r="G1326" i="1"/>
  <c r="G1325" i="1"/>
  <c r="G1324" i="1"/>
  <c r="G1323" i="1"/>
  <c r="G1322" i="1"/>
  <c r="G1321" i="1"/>
  <c r="G1320" i="1"/>
  <c r="G1319" i="1"/>
  <c r="G1318" i="1"/>
  <c r="G1317" i="1"/>
  <c r="G1316" i="1"/>
  <c r="G1315" i="1"/>
  <c r="G1314" i="1"/>
  <c r="G1313" i="1"/>
  <c r="G1312" i="1"/>
  <c r="G1311" i="1"/>
  <c r="G1310" i="1"/>
  <c r="G1309" i="1"/>
  <c r="G1308" i="1"/>
  <c r="G1307" i="1"/>
  <c r="G1306" i="1"/>
  <c r="G1305" i="1"/>
  <c r="G1304" i="1"/>
  <c r="G1303" i="1"/>
  <c r="G1302" i="1"/>
  <c r="G1301" i="1"/>
  <c r="G1300" i="1"/>
  <c r="G1299" i="1"/>
  <c r="G1298" i="1"/>
  <c r="G1297" i="1"/>
  <c r="G1296" i="1"/>
  <c r="G1295" i="1"/>
  <c r="G1294" i="1"/>
  <c r="G1293" i="1"/>
  <c r="G1292" i="1"/>
  <c r="G1291" i="1"/>
  <c r="G1290" i="1"/>
  <c r="G1289" i="1"/>
  <c r="G1288" i="1"/>
  <c r="G1287" i="1"/>
  <c r="G1286" i="1"/>
  <c r="G1285" i="1"/>
  <c r="G1284" i="1"/>
  <c r="G1283" i="1"/>
  <c r="G1282" i="1"/>
  <c r="G1281" i="1"/>
  <c r="G1280" i="1"/>
  <c r="G1279" i="1"/>
  <c r="G1278" i="1"/>
  <c r="G1277" i="1"/>
  <c r="G1276" i="1"/>
  <c r="G1275" i="1"/>
  <c r="G1274" i="1"/>
  <c r="G1273" i="1"/>
  <c r="G1272" i="1"/>
  <c r="G1271" i="1"/>
  <c r="G1270" i="1"/>
  <c r="G1269" i="1"/>
  <c r="G1268" i="1"/>
  <c r="G1267" i="1"/>
  <c r="G1266" i="1"/>
  <c r="G1265" i="1"/>
  <c r="G1264" i="1"/>
  <c r="G1263" i="1"/>
  <c r="G1262" i="1"/>
  <c r="G1261" i="1"/>
  <c r="G1260" i="1"/>
  <c r="G1259" i="1"/>
  <c r="G1258" i="1"/>
  <c r="G1257" i="1"/>
  <c r="G1256" i="1"/>
  <c r="G1255" i="1"/>
  <c r="G1254" i="1"/>
  <c r="G1253" i="1"/>
  <c r="G1252" i="1"/>
  <c r="G1251" i="1"/>
  <c r="G1250" i="1"/>
  <c r="G1249" i="1"/>
  <c r="G1248" i="1"/>
  <c r="G1247" i="1"/>
  <c r="G1246" i="1"/>
  <c r="G1245" i="1"/>
  <c r="G1244" i="1"/>
  <c r="G1243" i="1"/>
  <c r="G1242" i="1"/>
  <c r="G1241" i="1"/>
  <c r="G1240" i="1"/>
  <c r="G1239" i="1"/>
  <c r="G1238" i="1"/>
  <c r="G1237" i="1"/>
  <c r="G1236" i="1"/>
  <c r="G1235" i="1"/>
  <c r="G1234" i="1"/>
  <c r="G1233" i="1"/>
  <c r="G1232" i="1"/>
  <c r="G1231" i="1"/>
  <c r="G1230" i="1"/>
  <c r="G1229" i="1"/>
  <c r="G1228" i="1"/>
  <c r="G1227" i="1"/>
  <c r="G1226" i="1"/>
  <c r="G1225" i="1"/>
  <c r="G1224" i="1"/>
  <c r="G1223" i="1"/>
  <c r="G1222" i="1"/>
  <c r="G1221" i="1"/>
  <c r="G1220" i="1"/>
  <c r="G1219" i="1"/>
  <c r="G1218" i="1"/>
  <c r="G1217" i="1"/>
  <c r="G1216" i="1"/>
  <c r="G1215" i="1"/>
  <c r="G1214" i="1"/>
  <c r="G1213" i="1"/>
  <c r="G1212" i="1"/>
  <c r="G1211" i="1"/>
  <c r="G1210" i="1"/>
  <c r="G1209" i="1"/>
  <c r="G1208" i="1"/>
  <c r="G1207" i="1"/>
  <c r="G1206" i="1"/>
  <c r="G1205" i="1"/>
  <c r="G1204" i="1"/>
  <c r="G1203" i="1"/>
  <c r="G1202" i="1"/>
  <c r="G1201" i="1"/>
  <c r="G1200" i="1"/>
  <c r="G1199" i="1"/>
  <c r="G1198" i="1"/>
  <c r="G1197" i="1"/>
  <c r="G1196" i="1"/>
  <c r="G1195" i="1"/>
  <c r="G1194" i="1"/>
  <c r="G1193" i="1"/>
  <c r="G1192" i="1"/>
  <c r="G1191" i="1"/>
  <c r="G1190" i="1"/>
  <c r="G1189" i="1"/>
  <c r="G1188" i="1"/>
  <c r="G1187" i="1"/>
  <c r="G1186" i="1"/>
  <c r="G1185" i="1"/>
  <c r="G1184" i="1"/>
  <c r="G1183" i="1"/>
  <c r="G1182" i="1"/>
  <c r="G1181" i="1"/>
  <c r="G1180" i="1"/>
  <c r="G1179" i="1"/>
  <c r="G1178" i="1"/>
  <c r="G1177" i="1"/>
  <c r="G1176" i="1"/>
  <c r="G1175" i="1"/>
  <c r="G1174" i="1"/>
  <c r="G1173" i="1"/>
  <c r="G1172" i="1"/>
  <c r="G1171" i="1"/>
  <c r="G1170" i="1"/>
  <c r="G1169" i="1"/>
  <c r="G1168" i="1"/>
  <c r="G1167" i="1"/>
  <c r="G1166" i="1"/>
  <c r="G1165" i="1"/>
  <c r="G1164" i="1"/>
  <c r="G1163" i="1"/>
  <c r="G1162" i="1"/>
  <c r="G1161" i="1"/>
  <c r="G1160" i="1"/>
  <c r="G1159" i="1"/>
  <c r="G1158" i="1"/>
  <c r="G1157" i="1"/>
  <c r="G1156" i="1"/>
  <c r="G1155" i="1"/>
  <c r="G1154" i="1"/>
  <c r="G1153" i="1"/>
  <c r="G1152" i="1"/>
  <c r="G1151" i="1"/>
  <c r="G1150" i="1"/>
  <c r="G1149" i="1"/>
  <c r="G1148" i="1"/>
  <c r="G1147" i="1"/>
  <c r="G1146" i="1"/>
  <c r="G1145" i="1"/>
  <c r="G1144" i="1"/>
  <c r="G1143" i="1"/>
  <c r="G1142" i="1"/>
  <c r="G1141" i="1"/>
  <c r="G1140" i="1"/>
  <c r="G1139" i="1"/>
  <c r="G1138" i="1"/>
  <c r="G1137" i="1"/>
  <c r="G1136" i="1"/>
  <c r="G1135" i="1"/>
  <c r="G1134" i="1"/>
  <c r="G1133" i="1"/>
  <c r="G1132" i="1"/>
  <c r="G1131" i="1"/>
  <c r="G1130" i="1"/>
  <c r="G1129" i="1"/>
  <c r="G1128" i="1"/>
  <c r="G1127" i="1"/>
  <c r="G1126" i="1"/>
  <c r="G1125" i="1"/>
  <c r="G1124" i="1"/>
  <c r="G1123" i="1"/>
  <c r="G1122" i="1"/>
  <c r="G1121" i="1"/>
  <c r="G1120" i="1"/>
  <c r="G1119" i="1"/>
  <c r="G1118" i="1"/>
  <c r="G1117" i="1"/>
  <c r="G1116" i="1"/>
  <c r="G1115" i="1"/>
  <c r="G1114" i="1"/>
  <c r="G1113" i="1"/>
  <c r="G1112" i="1"/>
  <c r="G1111" i="1"/>
  <c r="G1110" i="1"/>
  <c r="G1109" i="1"/>
  <c r="G1108" i="1"/>
  <c r="G1107" i="1"/>
  <c r="G1106" i="1"/>
  <c r="G1105" i="1"/>
  <c r="G1104" i="1"/>
  <c r="G1103" i="1"/>
  <c r="G1102" i="1"/>
  <c r="G1101" i="1"/>
  <c r="G1100" i="1"/>
  <c r="G1099" i="1"/>
  <c r="G1098" i="1"/>
  <c r="G1097" i="1"/>
  <c r="G1096" i="1"/>
  <c r="G1095" i="1"/>
  <c r="G1094" i="1"/>
  <c r="G1093" i="1"/>
  <c r="G1092" i="1"/>
  <c r="G1091" i="1"/>
  <c r="G1090" i="1"/>
  <c r="G1089" i="1"/>
  <c r="G1088" i="1"/>
  <c r="G1087" i="1"/>
  <c r="G1086" i="1"/>
  <c r="G1085" i="1"/>
  <c r="G1084" i="1"/>
  <c r="G1083" i="1"/>
  <c r="G1082" i="1"/>
  <c r="G1081" i="1"/>
  <c r="G1080" i="1"/>
  <c r="G1079" i="1"/>
  <c r="G1078" i="1"/>
  <c r="G1077" i="1"/>
  <c r="G1076" i="1"/>
  <c r="G1075" i="1"/>
  <c r="G1074" i="1"/>
  <c r="G1073" i="1"/>
  <c r="G1072" i="1"/>
  <c r="G1071" i="1"/>
  <c r="G1070" i="1"/>
  <c r="G1069" i="1"/>
  <c r="G1068" i="1"/>
  <c r="G1067" i="1"/>
  <c r="G1066" i="1"/>
  <c r="G1065" i="1"/>
  <c r="G1064" i="1"/>
  <c r="G1063" i="1"/>
  <c r="G1062" i="1"/>
  <c r="G1061" i="1"/>
  <c r="G1060" i="1"/>
  <c r="G1059" i="1"/>
  <c r="G1058" i="1"/>
  <c r="G1057" i="1"/>
  <c r="G1056" i="1"/>
  <c r="G1055" i="1"/>
  <c r="G1054" i="1"/>
  <c r="G1053" i="1"/>
  <c r="G1052" i="1"/>
  <c r="G1051" i="1"/>
  <c r="G1050" i="1"/>
  <c r="G1049" i="1"/>
  <c r="G1048" i="1"/>
  <c r="G1047" i="1"/>
  <c r="G1046" i="1"/>
  <c r="G1045" i="1"/>
  <c r="G1044" i="1"/>
  <c r="G1043" i="1"/>
  <c r="G1042" i="1"/>
  <c r="G1041" i="1"/>
  <c r="G1040" i="1"/>
  <c r="G1039" i="1"/>
  <c r="G1038" i="1"/>
  <c r="G1037" i="1"/>
  <c r="G1036" i="1"/>
  <c r="G1035" i="1"/>
  <c r="G1034" i="1"/>
  <c r="G1033" i="1"/>
  <c r="G1032" i="1"/>
  <c r="G1031" i="1"/>
  <c r="G1030" i="1"/>
  <c r="G1029" i="1"/>
  <c r="G1028" i="1"/>
  <c r="G1027" i="1"/>
  <c r="G1026" i="1"/>
  <c r="G1025" i="1"/>
  <c r="G1024" i="1"/>
  <c r="G1023" i="1"/>
  <c r="G1022" i="1"/>
  <c r="G1021" i="1"/>
  <c r="G1020" i="1"/>
  <c r="G1019" i="1"/>
  <c r="G1018" i="1"/>
  <c r="G1017" i="1"/>
  <c r="G1016" i="1"/>
  <c r="G1015" i="1"/>
  <c r="G1014" i="1"/>
  <c r="G1013" i="1"/>
  <c r="G1012" i="1"/>
  <c r="G1011" i="1"/>
  <c r="G1010" i="1"/>
  <c r="G1009" i="1"/>
  <c r="G1008" i="1"/>
  <c r="G1007" i="1"/>
  <c r="G1006" i="1"/>
  <c r="G1005" i="1"/>
  <c r="G1004" i="1"/>
  <c r="G1003" i="1"/>
  <c r="G1002" i="1"/>
  <c r="G1001" i="1"/>
  <c r="G1000" i="1"/>
  <c r="G999" i="1"/>
  <c r="G998" i="1"/>
  <c r="G997" i="1"/>
  <c r="G996" i="1"/>
  <c r="G995" i="1"/>
  <c r="G994" i="1"/>
  <c r="G993" i="1"/>
  <c r="G992"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1" i="1"/>
  <c r="F356" i="1"/>
  <c r="E356" i="1"/>
  <c r="G356" i="1" s="1"/>
  <c r="F355" i="1"/>
  <c r="F354" i="1"/>
  <c r="E355" i="1"/>
  <c r="G355" i="1" s="1"/>
  <c r="G353" i="1"/>
  <c r="M350" i="1"/>
  <c r="E350" i="1"/>
  <c r="G350" i="1" s="1"/>
  <c r="G349" i="1"/>
  <c r="E349" i="1"/>
  <c r="M348" i="1"/>
  <c r="G348" i="1"/>
  <c r="F348" i="1"/>
  <c r="E348" i="1"/>
  <c r="O347" i="1"/>
  <c r="M347" i="1"/>
  <c r="E347" i="1" s="1"/>
  <c r="G347" i="1" s="1"/>
  <c r="H346" i="1" s="1"/>
  <c r="G346" i="1"/>
  <c r="G345" i="1"/>
  <c r="M344" i="1"/>
  <c r="E344" i="1"/>
  <c r="G344" i="1" s="1"/>
  <c r="M343" i="1"/>
  <c r="M342" i="1" s="1"/>
  <c r="E342" i="1" s="1"/>
  <c r="G342" i="1" s="1"/>
  <c r="F343" i="1"/>
  <c r="E343" i="1"/>
  <c r="G343" i="1" s="1"/>
  <c r="O342" i="1"/>
  <c r="G341" i="1"/>
  <c r="F341" i="1"/>
  <c r="F340" i="1"/>
  <c r="G340" i="1" s="1"/>
  <c r="G338" i="1"/>
  <c r="G337" i="1"/>
  <c r="G336" i="1"/>
  <c r="G335" i="1"/>
  <c r="G334" i="1"/>
  <c r="G333" i="1"/>
  <c r="G332" i="1"/>
  <c r="G331" i="1"/>
  <c r="F330" i="1"/>
  <c r="G330" i="1" s="1"/>
  <c r="G328" i="1"/>
  <c r="G325" i="1"/>
  <c r="G324" i="1"/>
  <c r="G323" i="1"/>
  <c r="H322" i="1" s="1"/>
  <c r="G322" i="1"/>
  <c r="G321" i="1"/>
  <c r="H320" i="1" s="1"/>
  <c r="G320" i="1"/>
  <c r="G319" i="1"/>
  <c r="H318" i="1" s="1"/>
  <c r="G318" i="1"/>
  <c r="G317" i="1"/>
  <c r="G316" i="1"/>
  <c r="G315" i="1"/>
  <c r="G314" i="1"/>
  <c r="G313" i="1"/>
  <c r="H312" i="1"/>
  <c r="G311" i="1"/>
  <c r="H310" i="1" s="1"/>
  <c r="F311" i="1"/>
  <c r="G309" i="1"/>
  <c r="E326" i="1" s="1"/>
  <c r="H326" i="1" s="1"/>
  <c r="E309" i="1"/>
  <c r="G307" i="1"/>
  <c r="G306" i="1"/>
  <c r="G305" i="1"/>
  <c r="G304" i="1"/>
  <c r="G303" i="1"/>
  <c r="G302" i="1"/>
  <c r="G301" i="1"/>
  <c r="G300" i="1"/>
  <c r="G297" i="1"/>
  <c r="G294" i="1"/>
  <c r="G293" i="1"/>
  <c r="G292" i="1"/>
  <c r="G291" i="1"/>
  <c r="G290" i="1"/>
  <c r="G289" i="1"/>
  <c r="G288" i="1"/>
  <c r="G287" i="1"/>
  <c r="G286" i="1"/>
  <c r="G285" i="1"/>
  <c r="G284" i="1"/>
  <c r="G282" i="1"/>
  <c r="G279" i="1"/>
  <c r="F278" i="1"/>
  <c r="G278" i="1" s="1"/>
  <c r="F277" i="1"/>
  <c r="E276" i="1"/>
  <c r="E277" i="1" s="1"/>
  <c r="G277" i="1" s="1"/>
  <c r="F274" i="1"/>
  <c r="E274" i="1"/>
  <c r="E275" i="1" s="1"/>
  <c r="G275" i="1" s="1"/>
  <c r="M273" i="1"/>
  <c r="G273" i="1"/>
  <c r="P272" i="1"/>
  <c r="M272" i="1"/>
  <c r="E272" i="1"/>
  <c r="G272" i="1" s="1"/>
  <c r="P271" i="1"/>
  <c r="M271" i="1"/>
  <c r="F271" i="1"/>
  <c r="E271" i="1"/>
  <c r="G271" i="1" s="1"/>
  <c r="P270" i="1"/>
  <c r="M270" i="1"/>
  <c r="F270" i="1"/>
  <c r="E270" i="1"/>
  <c r="G270" i="1" s="1"/>
  <c r="P269" i="1"/>
  <c r="M269" i="1"/>
  <c r="G269" i="1"/>
  <c r="E269" i="1"/>
  <c r="P268" i="1"/>
  <c r="M268" i="1"/>
  <c r="G268" i="1"/>
  <c r="F268" i="1"/>
  <c r="E268" i="1"/>
  <c r="P267" i="1"/>
  <c r="M267" i="1"/>
  <c r="M264" i="1" s="1"/>
  <c r="E265" i="1" s="1"/>
  <c r="G265" i="1" s="1"/>
  <c r="G267" i="1"/>
  <c r="P266" i="1"/>
  <c r="M266" i="1"/>
  <c r="P265" i="1"/>
  <c r="P264" i="1" s="1"/>
  <c r="E266" i="1" s="1"/>
  <c r="G266" i="1" s="1"/>
  <c r="M265" i="1"/>
  <c r="G264" i="1"/>
  <c r="E263" i="1"/>
  <c r="G263" i="1" s="1"/>
  <c r="G262" i="1"/>
  <c r="G261" i="1"/>
  <c r="E261" i="1"/>
  <c r="M260" i="1"/>
  <c r="G260" i="1"/>
  <c r="M259" i="1"/>
  <c r="P258" i="1"/>
  <c r="M258" i="1"/>
  <c r="M257" i="1" s="1"/>
  <c r="E258" i="1" s="1"/>
  <c r="G258" i="1" s="1"/>
  <c r="P257" i="1"/>
  <c r="E259" i="1" s="1"/>
  <c r="G259" i="1" s="1"/>
  <c r="G257" i="1"/>
  <c r="G256" i="1"/>
  <c r="F256" i="1"/>
  <c r="G255" i="1"/>
  <c r="G254" i="1"/>
  <c r="E254" i="1"/>
  <c r="G253" i="1"/>
  <c r="F253" i="1"/>
  <c r="E253" i="1"/>
  <c r="G252" i="1"/>
  <c r="E252" i="1"/>
  <c r="G251" i="1"/>
  <c r="E251" i="1"/>
  <c r="G250" i="1"/>
  <c r="G249" i="1"/>
  <c r="G248" i="1"/>
  <c r="G247" i="1"/>
  <c r="G246" i="1"/>
  <c r="G245" i="1"/>
  <c r="G244" i="1"/>
  <c r="G243" i="1"/>
  <c r="G241" i="1"/>
  <c r="G238" i="1"/>
  <c r="G237" i="1"/>
  <c r="H236" i="1" s="1"/>
  <c r="G236" i="1"/>
  <c r="G235" i="1"/>
  <c r="G234" i="1"/>
  <c r="G233" i="1"/>
  <c r="G232" i="1"/>
  <c r="G231" i="1"/>
  <c r="G230" i="1"/>
  <c r="G229" i="1"/>
  <c r="E239" i="1" s="1"/>
  <c r="H239" i="1" s="1"/>
  <c r="G227" i="1"/>
  <c r="G224" i="1"/>
  <c r="G223" i="1"/>
  <c r="F223" i="1"/>
  <c r="G222" i="1"/>
  <c r="F222" i="1"/>
  <c r="E222" i="1"/>
  <c r="G221" i="1"/>
  <c r="H220" i="1"/>
  <c r="G220" i="1"/>
  <c r="G218" i="1"/>
  <c r="E219" i="1"/>
  <c r="G219" i="1" s="1"/>
  <c r="F217" i="1"/>
  <c r="F216" i="1"/>
  <c r="F214" i="1"/>
  <c r="E214" i="1"/>
  <c r="E215" i="1" s="1"/>
  <c r="A214" i="1"/>
  <c r="G212" i="1"/>
  <c r="G211" i="1"/>
  <c r="G210" i="1"/>
  <c r="G209" i="1"/>
  <c r="G208" i="1"/>
  <c r="G207" i="1"/>
  <c r="G206" i="1"/>
  <c r="G205" i="1"/>
  <c r="G202" i="1"/>
  <c r="G199" i="1"/>
  <c r="F198" i="1"/>
  <c r="E198" i="1"/>
  <c r="G198" i="1" s="1"/>
  <c r="G197" i="1"/>
  <c r="E197" i="1"/>
  <c r="G196" i="1"/>
  <c r="G195" i="1"/>
  <c r="G194" i="1"/>
  <c r="E194" i="1"/>
  <c r="G193" i="1"/>
  <c r="G191" i="1"/>
  <c r="E191" i="1"/>
  <c r="G190" i="1"/>
  <c r="G189" i="1"/>
  <c r="E189" i="1"/>
  <c r="G188" i="1"/>
  <c r="E187" i="1"/>
  <c r="G187" i="1" s="1"/>
  <c r="G186" i="1"/>
  <c r="G185" i="1"/>
  <c r="G184" i="1"/>
  <c r="G183" i="1"/>
  <c r="G182" i="1"/>
  <c r="G181" i="1"/>
  <c r="G180" i="1"/>
  <c r="G179" i="1"/>
  <c r="G178" i="1"/>
  <c r="G177" i="1"/>
  <c r="G176" i="1"/>
  <c r="G174" i="1"/>
  <c r="G171" i="1"/>
  <c r="G170" i="1"/>
  <c r="F170" i="1"/>
  <c r="F169" i="1"/>
  <c r="G169" i="1" s="1"/>
  <c r="G168" i="1"/>
  <c r="F168" i="1"/>
  <c r="F167" i="1"/>
  <c r="G167" i="1" s="1"/>
  <c r="G166" i="1"/>
  <c r="F166" i="1"/>
  <c r="F165" i="1"/>
  <c r="G165" i="1" s="1"/>
  <c r="G164" i="1"/>
  <c r="G163" i="1"/>
  <c r="G162" i="1"/>
  <c r="G161" i="1"/>
  <c r="F160" i="1"/>
  <c r="G160" i="1" s="1"/>
  <c r="G159" i="1"/>
  <c r="G158" i="1"/>
  <c r="F158" i="1"/>
  <c r="F157" i="1"/>
  <c r="G157" i="1" s="1"/>
  <c r="G156" i="1"/>
  <c r="E155" i="1"/>
  <c r="G155" i="1" s="1"/>
  <c r="E154" i="1"/>
  <c r="G154" i="1" s="1"/>
  <c r="G153" i="1"/>
  <c r="F153" i="1"/>
  <c r="G152" i="1"/>
  <c r="F152" i="1"/>
  <c r="F151" i="1"/>
  <c r="G151" i="1" s="1"/>
  <c r="G150" i="1"/>
  <c r="G149" i="1"/>
  <c r="G148" i="1"/>
  <c r="G147" i="1"/>
  <c r="G146" i="1"/>
  <c r="G145" i="1"/>
  <c r="F144" i="1"/>
  <c r="G144" i="1" s="1"/>
  <c r="G143" i="1"/>
  <c r="F143" i="1"/>
  <c r="F142" i="1"/>
  <c r="G142" i="1" s="1"/>
  <c r="G141" i="1"/>
  <c r="F141" i="1"/>
  <c r="F140" i="1"/>
  <c r="G140" i="1" s="1"/>
  <c r="G139" i="1"/>
  <c r="F139" i="1"/>
  <c r="G138" i="1"/>
  <c r="G137" i="1"/>
  <c r="G136" i="1"/>
  <c r="G135" i="1"/>
  <c r="G134" i="1"/>
  <c r="G133" i="1"/>
  <c r="G132" i="1"/>
  <c r="G131" i="1"/>
  <c r="G130" i="1"/>
  <c r="G129" i="1"/>
  <c r="G126" i="1"/>
  <c r="G123" i="1"/>
  <c r="G122" i="1"/>
  <c r="G121" i="1"/>
  <c r="G120" i="1"/>
  <c r="G119" i="1"/>
  <c r="G118" i="1"/>
  <c r="F118" i="1"/>
  <c r="G117" i="1"/>
  <c r="G116" i="1"/>
  <c r="G115" i="1"/>
  <c r="G114" i="1"/>
  <c r="F114" i="1"/>
  <c r="G113" i="1"/>
  <c r="G112" i="1"/>
  <c r="G111" i="1"/>
  <c r="H110" i="1" s="1"/>
  <c r="F128" i="1" s="1"/>
  <c r="G128" i="1" s="1"/>
  <c r="G110" i="1"/>
  <c r="G109" i="1"/>
  <c r="H108" i="1"/>
  <c r="G108" i="1"/>
  <c r="F107" i="1"/>
  <c r="G107" i="1" s="1"/>
  <c r="H106" i="1" s="1"/>
  <c r="G106" i="1"/>
  <c r="G104" i="1"/>
  <c r="E103" i="1"/>
  <c r="G103" i="1" s="1"/>
  <c r="G102" i="1"/>
  <c r="G101" i="1"/>
  <c r="G99" i="1"/>
  <c r="G98" i="1"/>
  <c r="F97" i="1"/>
  <c r="G97" i="1" s="1"/>
  <c r="F96" i="1"/>
  <c r="G96" i="1" s="1"/>
  <c r="G95" i="1"/>
  <c r="G94" i="1"/>
  <c r="G93" i="1"/>
  <c r="G92" i="1"/>
  <c r="G91" i="1"/>
  <c r="G90" i="1"/>
  <c r="G89" i="1"/>
  <c r="G88" i="1"/>
  <c r="G87" i="1"/>
  <c r="G84" i="1"/>
  <c r="G81" i="1"/>
  <c r="G80" i="1"/>
  <c r="F86" i="1" s="1"/>
  <c r="G79" i="1"/>
  <c r="H78" i="1" s="1"/>
  <c r="G78" i="1"/>
  <c r="G77" i="1"/>
  <c r="H76" i="1" s="1"/>
  <c r="G76" i="1"/>
  <c r="G75" i="1"/>
  <c r="H74" i="1" s="1"/>
  <c r="F75" i="1"/>
  <c r="G74" i="1"/>
  <c r="G73" i="1"/>
  <c r="F72" i="1"/>
  <c r="G72" i="1" s="1"/>
  <c r="G71" i="1"/>
  <c r="F70" i="1"/>
  <c r="G70" i="1" s="1"/>
  <c r="G69" i="1"/>
  <c r="G68" i="1"/>
  <c r="G67" i="1"/>
  <c r="G66" i="1"/>
  <c r="G65" i="1"/>
  <c r="G64" i="1"/>
  <c r="G63" i="1"/>
  <c r="G62" i="1"/>
  <c r="G61" i="1"/>
  <c r="G59" i="1"/>
  <c r="F55" i="1"/>
  <c r="F54" i="1"/>
  <c r="G53" i="1"/>
  <c r="G52" i="1"/>
  <c r="F51" i="1"/>
  <c r="G51" i="1"/>
  <c r="F50" i="1"/>
  <c r="G49" i="1"/>
  <c r="F49" i="1"/>
  <c r="E49" i="1"/>
  <c r="E50" i="1" s="1"/>
  <c r="G50" i="1" s="1"/>
  <c r="G48" i="1"/>
  <c r="G46" i="1"/>
  <c r="F45" i="1"/>
  <c r="G45" i="1"/>
  <c r="F44" i="1"/>
  <c r="G44" i="1"/>
  <c r="F43" i="1"/>
  <c r="G43" i="1"/>
  <c r="F42" i="1"/>
  <c r="G42" i="1"/>
  <c r="E40" i="1"/>
  <c r="G40" i="1" s="1"/>
  <c r="G39" i="1"/>
  <c r="G38" i="1"/>
  <c r="G37" i="1"/>
  <c r="G36" i="1"/>
  <c r="F35" i="1"/>
  <c r="G35" i="1"/>
  <c r="E34" i="1"/>
  <c r="G34" i="1" s="1"/>
  <c r="G33" i="1"/>
  <c r="E33" i="1"/>
  <c r="G32" i="1"/>
  <c r="G31" i="1"/>
  <c r="G30" i="1"/>
  <c r="G29" i="1"/>
  <c r="G28" i="1"/>
  <c r="G27" i="1"/>
  <c r="G26" i="1"/>
  <c r="G25" i="1"/>
  <c r="C14" i="1"/>
  <c r="B14" i="1"/>
  <c r="C13" i="1"/>
  <c r="B13" i="1"/>
  <c r="C12" i="1"/>
  <c r="B12" i="1"/>
  <c r="C11" i="1"/>
  <c r="B11" i="1"/>
  <c r="C10" i="1"/>
  <c r="B10" i="1"/>
  <c r="C9" i="1"/>
  <c r="B9" i="1"/>
  <c r="C8" i="1"/>
  <c r="B8" i="1"/>
  <c r="C7" i="1"/>
  <c r="B7" i="1"/>
  <c r="C6" i="1"/>
  <c r="B6" i="1"/>
  <c r="C5" i="1"/>
  <c r="B5" i="1"/>
  <c r="C4" i="1"/>
  <c r="B4" i="1"/>
  <c r="K64" i="3" l="1"/>
  <c r="G46" i="3"/>
  <c r="E123" i="3"/>
  <c r="H42" i="3"/>
  <c r="E22" i="3"/>
  <c r="G22" i="3" s="1"/>
  <c r="G21" i="3"/>
  <c r="E67" i="3"/>
  <c r="K67" i="3" s="1"/>
  <c r="G19" i="3"/>
  <c r="H30" i="1"/>
  <c r="H146" i="1"/>
  <c r="H162" i="1"/>
  <c r="E172" i="1"/>
  <c r="H172" i="1" s="1"/>
  <c r="H291" i="1"/>
  <c r="E295" i="1"/>
  <c r="H295" i="1" s="1"/>
  <c r="F299" i="1"/>
  <c r="G299" i="1" s="1"/>
  <c r="H297" i="1" s="1"/>
  <c r="H95" i="1"/>
  <c r="H69" i="1"/>
  <c r="E82" i="1"/>
  <c r="H82" i="1" s="1"/>
  <c r="H137" i="1"/>
  <c r="E217" i="1"/>
  <c r="G217" i="1" s="1"/>
  <c r="G215" i="1"/>
  <c r="E10" i="1"/>
  <c r="F242" i="1"/>
  <c r="G242" i="1" s="1"/>
  <c r="H241" i="1" s="1"/>
  <c r="H245" i="1" s="1"/>
  <c r="G10" i="1" s="1"/>
  <c r="H339" i="1"/>
  <c r="F298" i="1"/>
  <c r="G298" i="1" s="1"/>
  <c r="H71" i="1"/>
  <c r="F85" i="1" s="1"/>
  <c r="E41" i="1"/>
  <c r="G41" i="1" s="1"/>
  <c r="E57" i="1" s="1"/>
  <c r="H57" i="1" s="1"/>
  <c r="G54" i="1"/>
  <c r="G86" i="1"/>
  <c r="E55" i="1"/>
  <c r="G55" i="1" s="1"/>
  <c r="E200" i="1"/>
  <c r="H200" i="1" s="1"/>
  <c r="F204" i="1" s="1"/>
  <c r="G204" i="1" s="1"/>
  <c r="E216" i="1"/>
  <c r="G216" i="1" s="1"/>
  <c r="G276" i="1"/>
  <c r="E100" i="1"/>
  <c r="G100" i="1" s="1"/>
  <c r="E124" i="1" s="1"/>
  <c r="H124" i="1" s="1"/>
  <c r="G354" i="1"/>
  <c r="H352" i="1" s="1"/>
  <c r="H25" i="1"/>
  <c r="E105" i="1"/>
  <c r="G105" i="1" s="1"/>
  <c r="H104" i="1" s="1"/>
  <c r="E192" i="1"/>
  <c r="G192" i="1" s="1"/>
  <c r="H184" i="1" s="1"/>
  <c r="G274" i="1"/>
  <c r="H250" i="1" s="1"/>
  <c r="G214" i="1"/>
  <c r="H308" i="1"/>
  <c r="F70" i="3" l="1"/>
  <c r="H123" i="3"/>
  <c r="H17" i="3"/>
  <c r="E70" i="3"/>
  <c r="E72" i="3" s="1"/>
  <c r="G72" i="3" s="1"/>
  <c r="F60" i="1"/>
  <c r="G60" i="1" s="1"/>
  <c r="H59" i="1" s="1"/>
  <c r="E8" i="1"/>
  <c r="E359" i="1"/>
  <c r="H359" i="1" s="1"/>
  <c r="E14" i="1" s="1"/>
  <c r="E7" i="1"/>
  <c r="H178" i="1"/>
  <c r="G7" i="1" s="1"/>
  <c r="E12" i="1"/>
  <c r="H302" i="1"/>
  <c r="G12" i="1" s="1"/>
  <c r="E280" i="1"/>
  <c r="H280" i="1" s="1"/>
  <c r="F283" i="1" s="1"/>
  <c r="G283" i="1" s="1"/>
  <c r="H282" i="1" s="1"/>
  <c r="F175" i="1"/>
  <c r="G175" i="1" s="1"/>
  <c r="H174" i="1" s="1"/>
  <c r="G85" i="1"/>
  <c r="H84" i="1" s="1"/>
  <c r="H89" i="1" s="1"/>
  <c r="G5" i="1" s="1"/>
  <c r="E5" i="1"/>
  <c r="H37" i="1"/>
  <c r="H63" i="1" s="1"/>
  <c r="G4" i="1" s="1"/>
  <c r="E13" i="1"/>
  <c r="F329" i="1"/>
  <c r="G329" i="1" s="1"/>
  <c r="H328" i="1" s="1"/>
  <c r="H333" i="1" s="1"/>
  <c r="G13" i="1" s="1"/>
  <c r="E6" i="1"/>
  <c r="F127" i="1"/>
  <c r="G127" i="1" s="1"/>
  <c r="H126" i="1" s="1"/>
  <c r="H131" i="1" s="1"/>
  <c r="G6" i="1" s="1"/>
  <c r="E225" i="1"/>
  <c r="H225" i="1" s="1"/>
  <c r="H213" i="1"/>
  <c r="F203" i="1"/>
  <c r="G203" i="1" s="1"/>
  <c r="H202" i="1" s="1"/>
  <c r="H207" i="1" s="1"/>
  <c r="G8" i="1" s="1"/>
  <c r="E74" i="3" l="1"/>
  <c r="H74" i="3" s="1"/>
  <c r="F77" i="3" s="1"/>
  <c r="G77" i="3" s="1"/>
  <c r="H76" i="3" s="1"/>
  <c r="F126" i="3"/>
  <c r="G126" i="3" s="1"/>
  <c r="H125" i="3" s="1"/>
  <c r="E5" i="3"/>
  <c r="E71" i="3"/>
  <c r="G71" i="3" s="1"/>
  <c r="F362" i="1"/>
  <c r="G362" i="1" s="1"/>
  <c r="H361" i="1" s="1"/>
  <c r="H365" i="1" s="1"/>
  <c r="G14" i="1" s="1"/>
  <c r="H286" i="1"/>
  <c r="G11" i="1" s="1"/>
  <c r="E9" i="1"/>
  <c r="F228" i="1"/>
  <c r="G228" i="1" s="1"/>
  <c r="H227" i="1" s="1"/>
  <c r="H231" i="1" s="1"/>
  <c r="G9" i="1" s="1"/>
  <c r="G16" i="1" s="1"/>
  <c r="E11" i="1"/>
  <c r="E4" i="1"/>
  <c r="G5" i="3" l="1"/>
  <c r="H62" i="3"/>
  <c r="E16" i="1"/>
  <c r="E4" i="3" l="1"/>
  <c r="G4" i="3" s="1"/>
  <c r="G8" i="3" s="1"/>
  <c r="E8" i="3" l="1"/>
</calcChain>
</file>

<file path=xl/sharedStrings.xml><?xml version="1.0" encoding="utf-8"?>
<sst xmlns="http://schemas.openxmlformats.org/spreadsheetml/2006/main" count="1816" uniqueCount="726">
  <si>
    <t>Rekapitulacija del:</t>
  </si>
  <si>
    <t>brez amortizacije</t>
  </si>
  <si>
    <t>z amortizacijo</t>
  </si>
  <si>
    <t>Skupaj:</t>
  </si>
  <si>
    <t>Popis del</t>
  </si>
  <si>
    <t>Pomožne kalkulacije / izmere</t>
  </si>
  <si>
    <t>Cening</t>
  </si>
  <si>
    <t>A</t>
  </si>
  <si>
    <t>Zamenjava tlakov in talnih oblog</t>
  </si>
  <si>
    <t>E.M.</t>
  </si>
  <si>
    <t>količina</t>
  </si>
  <si>
    <t>cena / enoto</t>
  </si>
  <si>
    <t>Cena / skupaj:</t>
  </si>
  <si>
    <t>Sum:</t>
  </si>
  <si>
    <t xml:space="preserve">a= </t>
  </si>
  <si>
    <t xml:space="preserve">b= </t>
  </si>
  <si>
    <t>c=</t>
  </si>
  <si>
    <t>kom=</t>
  </si>
  <si>
    <t>Sum=</t>
  </si>
  <si>
    <t>kletni prostori</t>
  </si>
  <si>
    <t xml:space="preserve"> - priprava prostora, prenosi, demontaže, ..</t>
  </si>
  <si>
    <t>ur</t>
  </si>
  <si>
    <t>28 3006 2</t>
  </si>
  <si>
    <t xml:space="preserve"> - polaganje novih ker ploščic na staro podlago, na lepilo, na tla</t>
  </si>
  <si>
    <t>m2</t>
  </si>
  <si>
    <t>28 5007 5</t>
  </si>
  <si>
    <t xml:space="preserve"> - polaganje nizke stenske keramične obloge, na lepilo</t>
  </si>
  <si>
    <t>m1</t>
  </si>
  <si>
    <t>stopnišče</t>
  </si>
  <si>
    <t>28 1006 2</t>
  </si>
  <si>
    <t xml:space="preserve"> - polaganje novih ker ploščic na staro podlago, na lepilo, na steno</t>
  </si>
  <si>
    <t xml:space="preserve"> - dobava in vgradnja vogalnikov </t>
  </si>
  <si>
    <t>49 2008 5
49 2115 6</t>
  </si>
  <si>
    <t xml:space="preserve"> - ročno brušenje starega lesenega stopnišča iz masivnega lesa, lakiranje, fino brušenje in končno lakiranje</t>
  </si>
  <si>
    <t>pritličje</t>
  </si>
  <si>
    <t>13 6416 10</t>
  </si>
  <si>
    <t xml:space="preserve"> - demontaža obstoječih tlakov pritličja, z odnosom na začasno deponijo, lepljenega parketa in keramike</t>
  </si>
  <si>
    <t>13 6117 5
11 602 3</t>
  </si>
  <si>
    <t xml:space="preserve"> - demontaža obstoječih estrihov pritličja, z odnosom na začasno deponijo, lepljenega parketa  </t>
  </si>
  <si>
    <t>13 6312 10</t>
  </si>
  <si>
    <t xml:space="preserve"> - čiščenje podlage</t>
  </si>
  <si>
    <t>27 401 2</t>
  </si>
  <si>
    <t xml:space="preserve"> - dobava in vgradnja rezanih opečnih tlakovcev, polaganje v malto ali lepilo, fugiranje, strojno brušenje končne površine ter končno lakiranje</t>
  </si>
  <si>
    <t>12 4710 4</t>
  </si>
  <si>
    <t xml:space="preserve"> - izdelava estriha - krpanje kot posledica rušitvenih del, na mestu spalnice, kopalnice in WC-ja</t>
  </si>
  <si>
    <t>49 1002 23</t>
  </si>
  <si>
    <t xml:space="preserve"> - vgradnja klasičnega hrastovega parketa , na lepilo, z predhodno izravnavo z izravnalno maso, uporabljen star parket, ki je bil odstranjen</t>
  </si>
  <si>
    <t xml:space="preserve"> - strojno brušenje starega klasičnega parketa,  tesnjenje fug, lakiranje, fino brušenje in končno lakiranje</t>
  </si>
  <si>
    <t>49 2116 5</t>
  </si>
  <si>
    <t xml:space="preserve"> - dobava in pritrditev trikotnih letev</t>
  </si>
  <si>
    <t>nadstropje</t>
  </si>
  <si>
    <t xml:space="preserve"> - izdelava estriha - krpanje kot posledica rušitvenih del, na mestu porušitve stene</t>
  </si>
  <si>
    <t>49 1110 25</t>
  </si>
  <si>
    <t xml:space="preserve"> - vgradnja klasičnega hrastovega parketa , na lepilo</t>
  </si>
  <si>
    <t>28 1007 2</t>
  </si>
  <si>
    <t xml:space="preserve"> - dobava in polaganje keramike na tla,  vrste granitogrez, v lepilo na predhodno pripravljeno naklonsko izravnavo </t>
  </si>
  <si>
    <t>27 404 2</t>
  </si>
  <si>
    <t xml:space="preserve"> - dobava in polaganje kamnite obrobe na rob balkona / talno, v lepilo, širine 16 cm, debeline 3 cm</t>
  </si>
  <si>
    <t>27 104 2</t>
  </si>
  <si>
    <t xml:space="preserve"> - dobava in polaganje kamnite obrobe na rob balkona / na steno, v lepilo, širine 16 cm, debeline 3 cm</t>
  </si>
  <si>
    <t>strošek nepredvidenih del</t>
  </si>
  <si>
    <t>kpl</t>
  </si>
  <si>
    <t>strošek amortizacije:</t>
  </si>
  <si>
    <t xml:space="preserve"> - amortizacija od leta 1995 - 2012
predvidena Ž.D.  = 40 let</t>
  </si>
  <si>
    <t>Skupaj stroški :</t>
  </si>
  <si>
    <t>B</t>
  </si>
  <si>
    <t>Prenova Utility</t>
  </si>
  <si>
    <t>demontaža obstoječe sanitarne opreme:</t>
  </si>
  <si>
    <t>13 6406 7</t>
  </si>
  <si>
    <t xml:space="preserve"> - vgrajena oprema</t>
  </si>
  <si>
    <t>kom</t>
  </si>
  <si>
    <t>obdelava sten</t>
  </si>
  <si>
    <t>13 6308 2</t>
  </si>
  <si>
    <t xml:space="preserve"> - izvedba utorov za izvedbo ali prestavitev instalacij, ročno dolbenje v opečni ali betonski zid ter njihova krpanje po izvedeni prestavitvi, utor do 6x6 cm</t>
  </si>
  <si>
    <t xml:space="preserve"> - dobava in polaganje keramike na steno, vrste stenske, v lepilo, vključno z dobavo zaključnih pvc vogalnikov in obdelavo stikov v vogalih in stik stena tla</t>
  </si>
  <si>
    <t>strošek cevnega razvoda vodovoda:</t>
  </si>
  <si>
    <t xml:space="preserve"> - pavšalna ocena</t>
  </si>
  <si>
    <t>strošek razvoda elektrike:</t>
  </si>
  <si>
    <t>strošek vgrajene opreme</t>
  </si>
  <si>
    <t>1 1 101</t>
  </si>
  <si>
    <t xml:space="preserve"> - sanitarna školjka z nadometnim splakovalnim kotličkom in desko ter metlico</t>
  </si>
  <si>
    <t xml:space="preserve"> - pipe, priklop za pralni stroj in drobni material</t>
  </si>
  <si>
    <t xml:space="preserve"> - amortizacija od leta 1995 - 2004
predvidena Ž.D.  = 40 let</t>
  </si>
  <si>
    <t xml:space="preserve"> - amortizacija od leta 2005 - 2012
predvidena Ž.D. opreme  = 15 let</t>
  </si>
  <si>
    <t>C</t>
  </si>
  <si>
    <t>Prenova kopalnice</t>
  </si>
  <si>
    <t>obdelava sten in tlakov</t>
  </si>
  <si>
    <t>13 6307 5</t>
  </si>
  <si>
    <t xml:space="preserve"> - izvedba utorov za izvedbo ali prestavitev instalacij, ročno dolbenje v opečni ali betonski zid ter njihova krpanje po izvedeni prestavitvi, utor do 10x10 cm</t>
  </si>
  <si>
    <t>13 6307 14</t>
  </si>
  <si>
    <t xml:space="preserve"> - izvedba prebojev skozi betonsko konstrukcijo za odtočne cevi, preseka do 20x20 cm ter zidarsko obdelavo po vgradnji cevi</t>
  </si>
  <si>
    <t xml:space="preserve"> - zidarska priprava ležišča za utopljeno kad ter ostala krpanja in pozidave in grobo čiščenje prostora</t>
  </si>
  <si>
    <t>13 4103 1</t>
  </si>
  <si>
    <t xml:space="preserve"> - dobava in varjenje hidroizolacije n apripravljen obod konstrukcije, izolacija v trakovih, lepljeno po celi površini</t>
  </si>
  <si>
    <t xml:space="preserve"> - dobava in polaganje keramike na tla,  vrste talne, v lepilo</t>
  </si>
  <si>
    <t>50 3002 1</t>
  </si>
  <si>
    <t xml:space="preserve"> -montažna zapora iz kovinske podkonstrukcije iz pocinkanih profilov, glogina do 20 cm iz vlagoodpornih plošč, zafugirano in bandažirano, na mestu podometne vgradnje</t>
  </si>
  <si>
    <t>obdelava stropov</t>
  </si>
  <si>
    <t xml:space="preserve"> -spuščeni strop iz enonivojske kovinske podkonstrukcije iz pocinkanih profilov, viš spuščanja do 15 cm iz vlagoodpornih plošč, zafugirano in bandažirano</t>
  </si>
  <si>
    <t xml:space="preserve"> - traniščna školjka talna iz bele sanitarne keramike s sedežno desko, pokrovom in pritrditvijo DOLOMITE MIA</t>
  </si>
  <si>
    <t xml:space="preserve"> - podometni splakovalnik za wc GEBERIT - KOMBIFIX za vzidavo komplet s tipko za aktiviranje spredaj - niro, ter kotnim ventilom, tip. 110.366.05+115.-750-21</t>
  </si>
  <si>
    <t xml:space="preserve"> - umivalnik iz bele sanitarne keramike, vključno s pritrditvijo DOLOMITE-CLODIA vgradni (58 x 46 cm)</t>
  </si>
  <si>
    <t xml:space="preserve"> - marmorni zaključek nad umivalnikom, debeline 3 cm, vključno z konzolami</t>
  </si>
  <si>
    <t xml:space="preserve"> - pršna kad, iz pločevine debeline 3,5 mm, belo emajlirana, 80 x 80 cm, vključno z odtočno garnituro</t>
  </si>
  <si>
    <t xml:space="preserve"> - tuš kabina kotna KOLPA-SAN 80 x 80 cm, beli profili, polistirensko steklo tip TKK 80, program LUNA</t>
  </si>
  <si>
    <t xml:space="preserve"> - vgradna kopalna kad za vzidavo iz akrila KOLPA - SAN SONATA 170 cm z odtočnimi ventili in sifonom</t>
  </si>
  <si>
    <t xml:space="preserve"> - dobava in vgradnja ogledala, velikosti cca 2,0 m2</t>
  </si>
  <si>
    <t xml:space="preserve"> - enoročna stenska baterija za prho s pomično konzolo ARMAL NOVA 58-850-310</t>
  </si>
  <si>
    <t xml:space="preserve"> - enoročna stenska baterija za kopalno kad, DN 15, tip ARMAL ORIA tip 58-950-130</t>
  </si>
  <si>
    <t xml:space="preserve"> - enoročna stoječa baterija za umivalnik, ARMAL ORIA tip 58-910-100 F, z odtočno garnituro, sifonom in kotnimi ventili</t>
  </si>
  <si>
    <t xml:space="preserve"> - stenski iztočni ventil DN 15 ARMAL tip 56-200-400 za pralni stroj</t>
  </si>
  <si>
    <t>D</t>
  </si>
  <si>
    <t>Stavbno pohištvo</t>
  </si>
  <si>
    <t>13 6404 3</t>
  </si>
  <si>
    <t xml:space="preserve"> - demontaža obstoječih oken z okvirjem, velikosti do 2 m2</t>
  </si>
  <si>
    <t>jelovica</t>
  </si>
  <si>
    <t xml:space="preserve"> - dobava in vgradnja lesenih oken, enojno dim 60x60, v pripravljano odprtino, tesnjenje in obdelava špalet</t>
  </si>
  <si>
    <t xml:space="preserve"> - dobava in vgradnja lesenih oken, enojno dim 80x60, v pripravljano odprtino, tesnjenje in obdelava špalet</t>
  </si>
  <si>
    <t xml:space="preserve"> - dobava in vgradnja pregradne lesene stene z vrati, dimenzije 200x200 cm. Vrata dimenzije 90x200 cm, ostali del fiksen, vstavljeno stekleno polnilo iz dvojnega termopan stekla. Upoštevana tudi zidarska obdelava špalet.  </t>
  </si>
  <si>
    <t xml:space="preserve"> - dobava in vgradnja kovinskega varnostnega okovja - gavtrov na okna, dim 60x120</t>
  </si>
  <si>
    <t xml:space="preserve"> - dobava in vgradnja kovinskega varnostnega okovja - gavtrov na okna, dim 80x120</t>
  </si>
  <si>
    <t xml:space="preserve"> - dobava in vgradnja kovinskega varnostnega okovja - gavtrov na pregradno leseno steno, dim 200x200, deljeno na vrata in polno steno</t>
  </si>
  <si>
    <t>13 6404 4</t>
  </si>
  <si>
    <t xml:space="preserve"> - demontaža obstoječih oken z okvirjem, velikosti nad  2 m2</t>
  </si>
  <si>
    <t>13 6404 5</t>
  </si>
  <si>
    <t xml:space="preserve"> - demontaža obstoječih vrat z okvirjem, velikosti do 2 m2</t>
  </si>
  <si>
    <t>13 6404 6</t>
  </si>
  <si>
    <t xml:space="preserve"> - demontaža obstoječih vrat z okvirjem, velikosti nad  2 m2</t>
  </si>
  <si>
    <t xml:space="preserve"> - dobava in vgradnja lesenih oken, enojno dim 80x120, v pripravljano odprtino, tesnjenje in obdelava špalet</t>
  </si>
  <si>
    <t xml:space="preserve"> - dobava in vgradnja lesenih oken, enojno dim 120x140, v pripravljano odprtino, tesnjenje in obdelava špalet</t>
  </si>
  <si>
    <t xml:space="preserve"> - dobava in vgradnja lesenih oken, enojno dim 140x140, v pripravljano odprtino, tesnjenje in obdelava špalet</t>
  </si>
  <si>
    <t>27 1160 12</t>
  </si>
  <si>
    <t xml:space="preserve"> - dobava in vgradnja notranjih polic, širine 20 cm, debeline 3 cm</t>
  </si>
  <si>
    <t xml:space="preserve"> - dobava in vgradnja zunanjih polic, širine 20 cm, debeline 3 cm</t>
  </si>
  <si>
    <t>43 1821 1</t>
  </si>
  <si>
    <t xml:space="preserve"> - dobava in montaža lesene panoramske stene, dimenzije 270x220 cm, iz smrekovega lesa, termopan steklo 4+16+4, v pripravljano odprtino, tesnjenje in obdelava špalet</t>
  </si>
  <si>
    <t xml:space="preserve"> - dobava in montaža notranjih  vrat, s prifiliranim polnim krilom, podbojem iz jelovega lesa, pleskano lakirano, z nadsvetlobo - enokrilna, velikosti 80x240x12 cm</t>
  </si>
  <si>
    <t xml:space="preserve"> - dobava in montaža drsnih notranjih gladkih vrat, s polnim krilom, podbojem iz jelovega lesa, pleskano lakirano, enokrilna, velikosti 70x200 cm</t>
  </si>
  <si>
    <t>43 1343 3</t>
  </si>
  <si>
    <t xml:space="preserve"> - dobava in montaža zunanjih vrat iz trdega lesa, s prifiliranim polnim krilom, podbojem iz trdega lesa, pleskano lakirano, enokrilna, velikosti 110x212</t>
  </si>
  <si>
    <t>46 2117 1</t>
  </si>
  <si>
    <t xml:space="preserve"> - obnova obstoječih okroglih oken na stopnišču, pleskanje, vgradnja termopan stekla</t>
  </si>
  <si>
    <t xml:space="preserve"> - dobava in vgradnja lesenih oken, enojno dim 120x80, v pripravljano odprtino, tesnjenje in obdelava špalet</t>
  </si>
  <si>
    <t xml:space="preserve"> - dobava in vgradnja lesenih oken, enojno dim 120x120, v pripravljano odprtino, tesnjenje in obdelava špalet</t>
  </si>
  <si>
    <t xml:space="preserve"> - dobava in vgradnja lesenih balkonskih vrat, enojno dim 80x206, v pripravljano odprtino, tesnjenje in obdelava špalet</t>
  </si>
  <si>
    <t xml:space="preserve"> - obnova obstoječih vrat, brušenje in barvanje</t>
  </si>
  <si>
    <t xml:space="preserve"> - obnova obstoječih vrat, brušenje in barvanje ter vgradnja svetlobnega krila</t>
  </si>
  <si>
    <t>E</t>
  </si>
  <si>
    <t>Tesarska in krovska dela</t>
  </si>
  <si>
    <t xml:space="preserve">demontaža </t>
  </si>
  <si>
    <t>13 6425 5</t>
  </si>
  <si>
    <t xml:space="preserve"> - demontaža stare strešne kritine, za ponovno uporabo</t>
  </si>
  <si>
    <t>13 6428 1</t>
  </si>
  <si>
    <t xml:space="preserve"> - odstranitev žlebov in odtokov</t>
  </si>
  <si>
    <t>13 6431 3</t>
  </si>
  <si>
    <t xml:space="preserve"> - demontaža letev in opaža, cca 50% (nad vhodom in nad teraso ter na mestu čopov, …)</t>
  </si>
  <si>
    <t>ostrešje</t>
  </si>
  <si>
    <t>14 4101 2</t>
  </si>
  <si>
    <t xml:space="preserve"> - lesene strešne konstrukcije brez vešal, strešne konstrukcije od 0.03 do 0,004 m3 lesa na m2 konstrukcije</t>
  </si>
  <si>
    <t>ozs</t>
  </si>
  <si>
    <t xml:space="preserve"> - dodatek za izdelavo frčade</t>
  </si>
  <si>
    <t>14 4125 4</t>
  </si>
  <si>
    <t xml:space="preserve"> - opaž napušča z oblanimi deskami na pero in utor, debeline 24 mm na špirovec</t>
  </si>
  <si>
    <t>14 4110 2</t>
  </si>
  <si>
    <t xml:space="preserve"> - letvanje strešnih konstrukcij za pokrivanje z zarezniki letve 3x5 cm, razmak 32 cm ter polaganje strešne paropropustne folijefolije</t>
  </si>
  <si>
    <t>21 1289 5</t>
  </si>
  <si>
    <t xml:space="preserve"> - vgradnja obstoječega strešnika Bramac</t>
  </si>
  <si>
    <t xml:space="preserve"> - dobava in vgradnja novega strešnika Bramac</t>
  </si>
  <si>
    <t>21 1986 9</t>
  </si>
  <si>
    <t xml:space="preserve"> - dobava in montaža točkastih snegolovov pocinkani snegolovi za kritino Bramak</t>
  </si>
  <si>
    <t>22 903 7</t>
  </si>
  <si>
    <t xml:space="preserve"> - dobava in vgradnja bakrenih polkrožnih žlebov in odtokov, vključno z vsem pritrdilnim materialom in koleni</t>
  </si>
  <si>
    <t>22 707 7</t>
  </si>
  <si>
    <t xml:space="preserve"> - dobava in vgradnja čelne letve in odstranitvijo stare</t>
  </si>
  <si>
    <t xml:space="preserve"> - dobava in vgradnja pločevine ob žloti trčade, rš 60 cm, pocinkana in barvana</t>
  </si>
  <si>
    <t xml:space="preserve"> - amortizacija od leta 1995 - 2004
predvidena Ž.D.  = 60 let</t>
  </si>
  <si>
    <t>F</t>
  </si>
  <si>
    <t>Ureditev podstrešja</t>
  </si>
  <si>
    <t>ureditev podstrešja:</t>
  </si>
  <si>
    <t xml:space="preserve"> - odstranitev obstoječe stropne obloge, pvc folije in vstavljene izolacije</t>
  </si>
  <si>
    <t>14 4120 3</t>
  </si>
  <si>
    <t xml:space="preserve"> - dobava in vgradnja lesenih tramičev, položenih preko lesenega ostrešja zaradi zagotovitve podkonstrukcije za vstavljanje toplotne izolacije</t>
  </si>
  <si>
    <t>13 4303 5</t>
  </si>
  <si>
    <t xml:space="preserve"> - polaganje mineralne volne v rolah in 1x pvc folijo na stropno konstrukcijo, debeline 10 cm</t>
  </si>
  <si>
    <t xml:space="preserve"> - polaganje mineralne volne v rolah in 1x pvc folijo na stropno konstrukcijo, debeline 20 cm</t>
  </si>
  <si>
    <t>14 4208 5</t>
  </si>
  <si>
    <t xml:space="preserve"> - dobava in vgradnja lesenega smrekovega opaža, na pero in utor, debeline 20 mm</t>
  </si>
  <si>
    <t>48 5320 27</t>
  </si>
  <si>
    <t xml:space="preserve"> - pleskanje lesenega opaža z lazurnim premazom, 2x</t>
  </si>
  <si>
    <t>rušitvena dela:</t>
  </si>
  <si>
    <t xml:space="preserve"> - priprava prostora, ščitenje, demontaže, …</t>
  </si>
  <si>
    <t xml:space="preserve"> - ročno rušenje obstoječe zidane stene iz opečnih zidakov in apneno cementne malte z iznosom na začasno deponijo, debeline 25 cm</t>
  </si>
  <si>
    <t xml:space="preserve"> - krpanje zidnih površin po izvedeni rušitvi ter končna zagladitev z finim ometom</t>
  </si>
  <si>
    <t>Skupaj stroški:</t>
  </si>
  <si>
    <t>G</t>
  </si>
  <si>
    <t>Dela iz gips plošč</t>
  </si>
  <si>
    <t>50 3001 1</t>
  </si>
  <si>
    <t xml:space="preserve"> -spuščeni strop iz enonivojske kovinske podkonstrukcije iz pocinkanih profilov, viš spuščanja do 15 cm iz mavčnih plošč, zafugirano in bandažirano</t>
  </si>
  <si>
    <t>H</t>
  </si>
  <si>
    <t xml:space="preserve">Zidarska in fasaderska dela </t>
  </si>
  <si>
    <t>13 6110 1</t>
  </si>
  <si>
    <t xml:space="preserve"> - rušenje obstoječe zidane konstrukcije vetrolova ob vhodu v objekt</t>
  </si>
  <si>
    <t>m3</t>
  </si>
  <si>
    <t>13 6117 8</t>
  </si>
  <si>
    <t xml:space="preserve"> - rušenje armirano betonske plošče debeline do 10 cm ..strojno kompresor</t>
  </si>
  <si>
    <t>113 6116 7</t>
  </si>
  <si>
    <t xml:space="preserve"> - rušenje armirano betonske plošče  debeline 15 cm in več</t>
  </si>
  <si>
    <t xml:space="preserve"> - rušenje notranje stene proti terasi ter notranje stene med prostori DS in na mestu novega vhoda, zidane iz opečnih zidakov v apneno cementni malti</t>
  </si>
  <si>
    <t>14 6110 1</t>
  </si>
  <si>
    <t xml:space="preserve"> - rušenje krušne peči</t>
  </si>
  <si>
    <t>13 6411 6</t>
  </si>
  <si>
    <t xml:space="preserve"> - demontaža notranjih in zunanjih polic pri oknih</t>
  </si>
  <si>
    <t xml:space="preserve"> </t>
  </si>
  <si>
    <t>zid 25 in več</t>
  </si>
  <si>
    <t>zid</t>
  </si>
  <si>
    <t>13 2114 1</t>
  </si>
  <si>
    <t xml:space="preserve"> - pozidava notranjih odprtin - vrat  in zidov ter izdelava obojestranskih ometov</t>
  </si>
  <si>
    <t>vrata v P</t>
  </si>
  <si>
    <t>WC</t>
  </si>
  <si>
    <t>13 2308 2</t>
  </si>
  <si>
    <t xml:space="preserve"> - pozidava tankih opečnih zidov, debeline 12 cm, v apneno cementni malti</t>
  </si>
  <si>
    <t>vrata vhod</t>
  </si>
  <si>
    <t>13 2205 3</t>
  </si>
  <si>
    <t xml:space="preserve"> - zidanje *schiedl* dimnika z eno tuljavo ročno nameščanje elementov, kompletno (dimnik višine 10 m) Uniplus, enojna tuljava fi 18 cm</t>
  </si>
  <si>
    <t xml:space="preserve">okno </t>
  </si>
  <si>
    <t>13 2201 3</t>
  </si>
  <si>
    <t xml:space="preserve"> - zidanje dimnika iz NF opeke iz fasadne dimniške opeke v apneno cementni mallti</t>
  </si>
  <si>
    <t>13 3107 1</t>
  </si>
  <si>
    <t xml:space="preserve"> - izdelava gobega in finega ometa</t>
  </si>
  <si>
    <t>Beton</t>
  </si>
  <si>
    <t>12 4611 4</t>
  </si>
  <si>
    <t xml:space="preserve"> - ročno vgrajevanje betona v armirane konstrukcije preseka od 0.20-0.30 m3/m2-m, beton iz naravne frakcije, beton C 25/30 (MB 30), vključno z napravo opažev in armiranjem v višini 2%</t>
  </si>
  <si>
    <t>vhodni podest</t>
  </si>
  <si>
    <t>preklada v ds</t>
  </si>
  <si>
    <t>13 4620 4</t>
  </si>
  <si>
    <t xml:space="preserve"> - ročno vgrajevanje betona v armirane konstrukcije preseka od 0.08-0.12 m3/m2-m, beton iz naravne frakcije, beton C 25/30 (MB 30), vključno z napravo opažev in armiranjem v višini 2%</t>
  </si>
  <si>
    <t>preklada v kop</t>
  </si>
  <si>
    <t>vhod v klet</t>
  </si>
  <si>
    <t>stebri v kop</t>
  </si>
  <si>
    <t>13 4210 3</t>
  </si>
  <si>
    <t xml:space="preserve"> - oblaganje zidov z kombi por ploščami z lepljenjem plošč z lepilom, dvoslojne kombi plošče debeline 7,5 cm</t>
  </si>
  <si>
    <t>vmes</t>
  </si>
  <si>
    <t>plošča na terasi</t>
  </si>
  <si>
    <t>16 2109 2</t>
  </si>
  <si>
    <t xml:space="preserve"> - teranova omet srednje razčlenjene fasade</t>
  </si>
  <si>
    <t>stopn</t>
  </si>
  <si>
    <t>balkon</t>
  </si>
  <si>
    <t>13 4204 5</t>
  </si>
  <si>
    <t xml:space="preserve"> - oblaganje zidov z EXP ploščami z lepljenjem plošč z lepilom, plošče debeline 5 cm</t>
  </si>
  <si>
    <t>jaški</t>
  </si>
  <si>
    <t>16 2105 1</t>
  </si>
  <si>
    <t xml:space="preserve"> - fini omet gladke fasade ter barvavnje ometa z akrilno barvo</t>
  </si>
  <si>
    <t>stop na teraso</t>
  </si>
  <si>
    <t>13 4125 3</t>
  </si>
  <si>
    <t xml:space="preserve"> - polaganje hidroizolacije z varilnimi trakovi, varjenje po celi površini površina izolacije nad 50 m2</t>
  </si>
  <si>
    <t>temelja terase</t>
  </si>
  <si>
    <t>plošča shramba</t>
  </si>
  <si>
    <t>11 2122 1</t>
  </si>
  <si>
    <t xml:space="preserve"> - kombinirano ročno in strojno odkopavanje okoli objekta</t>
  </si>
  <si>
    <t>11 1201 3</t>
  </si>
  <si>
    <t xml:space="preserve"> - ročno zasipanje in nabijanje zemlje z vmetavanjem izkopnega materiala iz razdalje do 30 m, ročno zasipanje in nabijanje zemlje v plasteh deb. 30 cm</t>
  </si>
  <si>
    <t>11 1301 2</t>
  </si>
  <si>
    <t xml:space="preserve"> - končno planiranje terena</t>
  </si>
  <si>
    <t>18 1406 2</t>
  </si>
  <si>
    <t xml:space="preserve"> - polaganje vrtnih betonskih plošč 40x40 cm na predhodno utrjeno podlago, na pesek, vključno z polnjenjem reg z mivko</t>
  </si>
  <si>
    <t>17 3162 3</t>
  </si>
  <si>
    <t xml:space="preserve"> - ureditev odtokov meteorne vode, postavitev peskolovov in priklop na obstoječe omrežje kot posledica izvedenaga izkopa okoli objekta</t>
  </si>
  <si>
    <t>I</t>
  </si>
  <si>
    <t>Slikopleskarska dela</t>
  </si>
  <si>
    <t>48 2101 1</t>
  </si>
  <si>
    <t xml:space="preserve"> - slikanje sten in stropov z disperzijsko barvo za notranja dela na fino ometane površine, na že beljeno zidarsko podlago, 2x slikanje površine enobarvno</t>
  </si>
  <si>
    <t>48 1201 8</t>
  </si>
  <si>
    <t xml:space="preserve"> - kitanje sten in stropov z disperzijskim kitom na fino ometane površine in zidarsko beljeno podlago, 2x v prostorih</t>
  </si>
  <si>
    <t xml:space="preserve"> - amortizacija od leta 1995 - 2004
predvidena Ž.D.  = 6 let</t>
  </si>
  <si>
    <t>J</t>
  </si>
  <si>
    <t>Ostala dela;</t>
  </si>
  <si>
    <t>ključavničarska dela</t>
  </si>
  <si>
    <t xml:space="preserve"> - dobava in vgradnja kovinske ograje na vhodnem delu objekta</t>
  </si>
  <si>
    <t>okrasni stropniki</t>
  </si>
  <si>
    <t>14 3101 2</t>
  </si>
  <si>
    <t xml:space="preserve"> - izdelava okrasnih stropnikov v dnevni sobi, dolžine 3,90 m, dim 20x10 cm, končno barvani</t>
  </si>
  <si>
    <t>centralno ogrevanje</t>
  </si>
  <si>
    <t xml:space="preserve"> - dobava in vgradnja zalogovnika za kurilno olje, velikost 2500 l, z osnovnoopremo za kontrolo in zračenje ter povezavo do lokacije peči</t>
  </si>
  <si>
    <t xml:space="preserve"> - dobava gorilca za lahko kurilno olje</t>
  </si>
  <si>
    <t xml:space="preserve"> - priklop peči izvedba povezav , osnovne avtomatike, ekspanzijske posode, obtočne črpalke , mešalni ventili, … vse z dobavo in vgradnjo potrebnega materiala</t>
  </si>
  <si>
    <t xml:space="preserve"> - izvedba dvocevnega razvoda po objektu za centralno kurjavo, vključno z pritrdili in drobnim materialom ter potrebnimi preboji. Cevovodi vključno s fazoni in cevnimi pritrdili, iz srednje težkih varjenih črnih navojnih cevi DIN 2440, spajanje z varjenjem (razvodi ogrevanja), R 3/4"</t>
  </si>
  <si>
    <t>2 3 4907</t>
  </si>
  <si>
    <t xml:space="preserve"> - dobava, montaža in priklop stenskih radiatorjev ter ventilov. Povprečna velikost radiatorja 100x80 cm</t>
  </si>
  <si>
    <t>električna napeljava</t>
  </si>
  <si>
    <t xml:space="preserve"> - dobava in vgradnja električne omarice kompletno z vsem materialom, izvedba preveza, novih instalacij z dobavo kablov, priklopi, meritve, dobava in finomontaža vtičnic in stikal</t>
  </si>
  <si>
    <t>vodovodna napeljava</t>
  </si>
  <si>
    <t xml:space="preserve"> - izvedba razvoda, vgradnja potrebnih ventilov, izvedba odtokov , vse skupaj z materialom, prestavitev vodnega števca, …</t>
  </si>
  <si>
    <t>ostalo</t>
  </si>
  <si>
    <t xml:space="preserve"> - čiščenje površin z opremo</t>
  </si>
  <si>
    <t xml:space="preserve"> - prenašanje opreme, demontaže, ponovne montaže, skladiščenje, …</t>
  </si>
  <si>
    <t xml:space="preserve"> - amortizacija od leta 1995 - 2004
predvidena Ž.D.  = 20let</t>
  </si>
  <si>
    <t>K</t>
  </si>
  <si>
    <t>Zunanja ureditev</t>
  </si>
  <si>
    <t>dvoriščna vrata</t>
  </si>
  <si>
    <t xml:space="preserve"> - dobava in vgradnja dvokrilnih kovinskih vrat na vhodnem delu objekta, dim 347x200 cm ter vrat za osebni prehod, dim 90x200 cm. Vse skupaj v izgledu kovane ograje, končno barvano</t>
  </si>
  <si>
    <t xml:space="preserve"> - dobava in vgradnja avtomatiziranega pogona</t>
  </si>
  <si>
    <t>beton</t>
  </si>
  <si>
    <t xml:space="preserve"> - kombinirano ročno in strojno odkopavanje za  temelje</t>
  </si>
  <si>
    <t xml:space="preserve"> -stebri</t>
  </si>
  <si>
    <t xml:space="preserve"> - ročno zasipanje in nabijanje tampona okoli temeljev stebrov</t>
  </si>
  <si>
    <t>temeljij</t>
  </si>
  <si>
    <t>zunanja ograja</t>
  </si>
  <si>
    <t xml:space="preserve"> - kombinirano ročno in strojno odkopavanje za točkovne temelje</t>
  </si>
  <si>
    <t>m</t>
  </si>
  <si>
    <t xml:space="preserve"> - dobava in vgradnja švelerjev </t>
  </si>
  <si>
    <t>dovoz</t>
  </si>
  <si>
    <t>18 1401 2</t>
  </si>
  <si>
    <t xml:space="preserve"> - dobava in vgradnja cestnih robnikov</t>
  </si>
  <si>
    <t>11 2121 3
11 4102 4</t>
  </si>
  <si>
    <t xml:space="preserve"> - izkop zemljine v širokem odkopu za namen prestavitve ceste z nakladanjem na kamion in odvozom na deponijo</t>
  </si>
  <si>
    <t>11 3219 2</t>
  </si>
  <si>
    <t xml:space="preserve"> - dobava in vgradnja tampona vključno z nabijanjem terena pred vgradnjo in po vgradnji</t>
  </si>
  <si>
    <t>18 1408 1
18 1411 1</t>
  </si>
  <si>
    <t xml:space="preserve"> - polaganje tlakovcev na predhodno utrjeno podlago, na pesek, vključno z polnjenjem reg z mivko</t>
  </si>
  <si>
    <t>Delavnica</t>
  </si>
  <si>
    <t>vzhod</t>
  </si>
  <si>
    <t>sever</t>
  </si>
  <si>
    <t xml:space="preserve">vrata </t>
  </si>
  <si>
    <t>Odstranitev poškodovanega ometa (V+J)</t>
  </si>
  <si>
    <t>jug</t>
  </si>
  <si>
    <t>Pranje in čiščenje fasadnih površin. V površini vključena tudi vrata delavnice</t>
  </si>
  <si>
    <t>Vrata</t>
  </si>
  <si>
    <t>Demontaža poškodovanih vrat in odvoz na začasno deponijo. Dimenzija vrat 1,0 x 2,0 metra. Vrata na steni proti nadstrešnici</t>
  </si>
  <si>
    <t>Stopnišče</t>
  </si>
  <si>
    <t xml:space="preserve">Odstranitev kovinskega stopnišča in podesta v nadstropje ter odvoz na začasno deponijo. Stopnišče širine 0,75 m, višine 2,50 m, tlorisne površine 1,85 x 0,75 m, z dvostransko ograjo iz cevnih profilov. Podest iz cevnih profilov tlorisne dimenzije 1,5 x 0,75 m, z podestom iz pločevine in enostavno ograjo / ročaj na višini 1,0 m. </t>
  </si>
  <si>
    <t>Fasada objekta</t>
  </si>
  <si>
    <t>vrata / zgibna</t>
  </si>
  <si>
    <t>vrata kovinska</t>
  </si>
  <si>
    <t>Notranjost delavnice</t>
  </si>
  <si>
    <t>stena / prizidek</t>
  </si>
  <si>
    <t>tloris delavnice</t>
  </si>
  <si>
    <t>tloris prizidka</t>
  </si>
  <si>
    <t>stene prizidka</t>
  </si>
  <si>
    <t>stene delavnice</t>
  </si>
  <si>
    <t>Čiščenje površine delavnice in prizidka (stene, strop, talna površina)</t>
  </si>
  <si>
    <t>beljenje</t>
  </si>
  <si>
    <t>Slikanje sten in stropov z disperzijsko barvo za notranja dela, 2x</t>
  </si>
  <si>
    <t>Streha objekta</t>
  </si>
  <si>
    <t>streha delavnice</t>
  </si>
  <si>
    <t xml:space="preserve">streha prizidka </t>
  </si>
  <si>
    <t xml:space="preserve">morali </t>
  </si>
  <si>
    <t xml:space="preserve">žlebovi </t>
  </si>
  <si>
    <t>odtočne cevi</t>
  </si>
  <si>
    <t>Odstranitev polkrožnih žlebov, rš 33 cm iz pocinkane pločevine</t>
  </si>
  <si>
    <t>Odstranitev okroglih odtočnih cevi, premera 10 cm</t>
  </si>
  <si>
    <t>Montaža obstoječih žlebov iz pocinkane pločevine. V ceni upoštevati kluke in pritrdlni material</t>
  </si>
  <si>
    <t>Dobava in vgradnja odtočnih cevi iz pocinkane pločevine, premera 10 cm. V ceni upoštevati kljuke in pritrdlni material</t>
  </si>
  <si>
    <t>Dobava in vgradnja polkrožnih žlebov iz pocinkane pločevine, rš 33 cm. V ceni upoštevati kljuke in pritrdlni material</t>
  </si>
  <si>
    <t>Montaža obstoječih odtočnih cevi iz pocinkane pločevine. V ceni upoštevati kljuke in pritrdlni material</t>
  </si>
  <si>
    <t xml:space="preserve">Odstranitev strelovoda iz pocinkanega profila </t>
  </si>
  <si>
    <t>Dobava in vgradnja strelovoda na različne medije (konzole) - montaža s pocinkanim trakom 20x3 Fe/Zn. V ceni upoštevati vpenjala in pritrditvene člene</t>
  </si>
  <si>
    <t>16 2100 1300</t>
  </si>
  <si>
    <t>Dobava in vgradnja strešne kritine iz valovite pločevine. V ceni upoštevati vijačni material in kleparske obrobe</t>
  </si>
  <si>
    <t>Instalacije v objektu</t>
  </si>
  <si>
    <t>Elektroinstalacija - pavšalna ocena</t>
  </si>
  <si>
    <t xml:space="preserve">Dobava in namestitev video nadzornega sistema Acesee ter vgradnja snemalnika Hikvision DS-7716 NXI-14/16P/4 JES NVR </t>
  </si>
  <si>
    <t>Zunanjost objekta</t>
  </si>
  <si>
    <t>Dobava in vgradnja strešne kritine iz strešnih panelov, debeline 5 cm. V ceni upoštevati vijačni material in kleparske obrobe</t>
  </si>
  <si>
    <t>Odstranitev poškodovane strešne kritine iz strešnih panelov, debeline 5 cm in kleparske obrobe</t>
  </si>
  <si>
    <t xml:space="preserve">Poškodovan asfalt na dvorišču. Odstranitev asfalta v dolžini nadstrešnice in širini pasu 3,5 metra. </t>
  </si>
  <si>
    <t>Odstranitev odpadkov</t>
  </si>
  <si>
    <t xml:space="preserve"> - instalacije in oprema</t>
  </si>
  <si>
    <t xml:space="preserve"> - leseni odpadki</t>
  </si>
  <si>
    <t xml:space="preserve"> - strešni paneli</t>
  </si>
  <si>
    <t xml:space="preserve"> - strešna valovita kritina</t>
  </si>
  <si>
    <t>kg</t>
  </si>
  <si>
    <t xml:space="preserve"> - fasada objekta </t>
  </si>
  <si>
    <t xml:space="preserve"> - kovinska vrata </t>
  </si>
  <si>
    <t xml:space="preserve"> - kovinske stopnice in podest</t>
  </si>
  <si>
    <t xml:space="preserve">Odstranitev poškodovanih moralov, dimenzije 10x10 cm </t>
  </si>
  <si>
    <t>Dobava in vgradnja lesenih moralov dimenzije 10x10 cm. Morali zaščiteni z osnovnim premazom. V ceni upoštevati vijačni material</t>
  </si>
  <si>
    <t xml:space="preserve"> - asfalt </t>
  </si>
  <si>
    <t>skupaj kg</t>
  </si>
  <si>
    <t xml:space="preserve"> - ostalo 10 %</t>
  </si>
  <si>
    <t xml:space="preserve">Demontaža poškodovanih vrat in odvoz na začasno deponijo. Dimenzija vrat 1,5 x 2,2 metra. </t>
  </si>
  <si>
    <t xml:space="preserve">Demontaža poškodovanih zgibnih vrat delavnice in odvoz na začasno deponijo. Dimenzija vrat 4,2 x 4,6 metra. </t>
  </si>
  <si>
    <t>Dobava in vgradnja novih kovinskih vrat dimenzije 4,2 x 4,6 metra. Vrata so štirikrilna, iz kovinskih profilov, dvostransko oblečena z pločevino in vmesnim izolacijskim materialom. Upoštevati ves montažni metariel ter vgradnjo kljuke in ključavnice. Vse skupaj finalno barvano.</t>
  </si>
  <si>
    <t>Dobava in vgradnja novih kovinskih vrat dimenzije 1,5 x 2,2 metra. Vrata so enokrilna, iz kovinskih profilov, dvostransko oblečena z pločevino in vmesnim izolacijskim materialom. Upoštevati ves montažni metariel ter vgradnjo kljuke in ključavnice. Vse skupaj finalno barvano.</t>
  </si>
  <si>
    <t>Dobava in vgradnja novih kovinskih vrat dimenzije 1,0 x 2,0 metra. Vrata so enokrilna, iz kovinskih profilov, dvostransko oblečena z pločevino in vmesnim izolacijskim materialom. Upoštevati ves montažni metariel ter vgradnjo kljuke in ključavnice. Vse skupaj finalno barvano.</t>
  </si>
  <si>
    <t>Dobava in vgradnja kovinskega stopnišča in podesta v nadstropje ter odvoz na začasno deponijo. Stopnišče širine 0,75 m, višine 2,50 m, tlorisne površine 1,85 x 0,75 m, z dvostransko ograjo iz cevnih profilov. Podest iz cevnih profilov tlorisne dimenzije 1,5 x 0,75 m, z podestom iz pločevine in enostavno ograjo / ročaj na višini 1,0 m. Vse skupaj finalno barvano.</t>
  </si>
  <si>
    <t>kg/m3</t>
  </si>
  <si>
    <t>Nadstrešnica</t>
  </si>
  <si>
    <t>Streha nadstrešnice</t>
  </si>
  <si>
    <t xml:space="preserve">Odstranitev poškodovanih stvari </t>
  </si>
  <si>
    <t>Odstranitev poškodovane strešne kritine iz valovite pločevine in kleparske obrobe</t>
  </si>
  <si>
    <t>Odstranitev poškodovanega betonskega stebra, dimenzije 30x30 cm, višine 4,3 metra</t>
  </si>
  <si>
    <t>Odstranitev poškodovanih tlakovcev</t>
  </si>
  <si>
    <t>Izdelava ab stebra dimenzije 30x30 cm, višine 4,30 metra. V ceni upoštevati izdelavo opaža in opiranje stebra, dodatna sidra v obstoječi temelj  8 kom fi 14 cm, izdelavo armature ter vgradnjo v steber. Beton kvalitete C25/30</t>
  </si>
  <si>
    <t>Odstranitev poškodovanih paličnih nosilcev iz kovinskih profilov, dolžine 12,0 metrov, višine do 1,2 metra</t>
  </si>
  <si>
    <t xml:space="preserve">Dobava in vgradnja paličnih nosilcev, dolžine 12,0 metra, višine do 1,2 metra, izdelanih iz kovinskih profilov, postavljeni na obstoječi zid in podporni steber. Vse skupaj temeljno in finalno barvano. Upoštevati ves pritrdilni material in zavarovanje strešne konstrukcije z nategami.  </t>
  </si>
  <si>
    <t>Pranje zidanih sten, z vodo, pod pritiskom</t>
  </si>
  <si>
    <t>Dobava in vgradnja dvoslojnega asfalta 7 cm AC 22 base + 4 cm AC 8. V ceni upoštevati fino pripravo površine z nasipanjem in planiranjem finega peska v debelini do 3 cm ter premaz stičnih robov z emulzijo</t>
  </si>
  <si>
    <t>Dobava in vgradnja šesterokotnih tlakovcev, debeline 6 cm. V ceni upoštevati polnenje fug s kremenčevim peskom</t>
  </si>
  <si>
    <t>Fino planiranje podlage za polaganje tlakovcev, v debelini do 3 cm ter zbijanje podlage</t>
  </si>
  <si>
    <t>Črpališče</t>
  </si>
  <si>
    <t>Odstranitev poškodovane nadstrešnice, krite in obložene iz izolacijskih panelov, debeline 5 cm, tlorisne dimenzije 2,5 x 11,0 metra, višine 2,50 metra. Konstrukcija ndstrešnice je iz kovinskih cevnih profilov 100x100x3 mm, konstrukcija je postavljena in pritrjena na talno armiranobetonsko ploščo</t>
  </si>
  <si>
    <t>Dobava in postavitev nadstrešnice, krite in obložene iz izolacijskih panelov, debeline 5 cm, tlorisne dimenzije 2,5 x 11,0 metra, višine 2,50 metra. Konstrukcija ndstrešnice je iz kovinskih cevnih profilov 100x100x3 mm, temeljno in finalno barvano. Konstrukcija je postavljena in pritrjena na talno armiranobetonsko ploščo. V ceni upoštevati ves pritrdilen material</t>
  </si>
  <si>
    <t xml:space="preserve"> - tlakovci</t>
  </si>
  <si>
    <t xml:space="preserve"> - kovinski stebri in palični nosilci </t>
  </si>
  <si>
    <t>Odstranitev poškodovanih kovinskih stebrov, iz INP 300, višine 4,3 metra</t>
  </si>
  <si>
    <t xml:space="preserve">Dobava in vgradnja kovinskih stebrov iz INP 300, višine 4,30 metra, postavljeno na pripravljen ab temelj. Sidranje s pomočjo vijakov in kemične mase. Vse skupaj temeljno in finalno barvano.  </t>
  </si>
  <si>
    <t>JH LJ</t>
  </si>
  <si>
    <t>Postavitev fasadnih odrov in demontaža po izvedbi del</t>
  </si>
  <si>
    <t>Postavitev lahkih premičnih odrov in demontaža po zaključku del</t>
  </si>
  <si>
    <t>Barvanje fasadne površine, enobarvno, v beli barvi. Upoštevati prednamaz ter finalno barvanje površine ter zaščito talnih površin</t>
  </si>
  <si>
    <t>13 6415 1</t>
  </si>
  <si>
    <t>Izdelava novega fasadnega ometa, teranova, v povprečni debelini 2 cm, z predhodnim grobim ometom</t>
  </si>
  <si>
    <t>16 2109 1</t>
  </si>
  <si>
    <t>48 3301 16</t>
  </si>
  <si>
    <t>21 741 1</t>
  </si>
  <si>
    <t>21 221 1</t>
  </si>
  <si>
    <t>22 901 7</t>
  </si>
  <si>
    <t>22 1201 21</t>
  </si>
  <si>
    <t>22 3061 40</t>
  </si>
  <si>
    <t>12 6431 5</t>
  </si>
  <si>
    <t>22 3067 40</t>
  </si>
  <si>
    <t>22 3064 22</t>
  </si>
  <si>
    <t>Dobava in vgradnja strelovoda na različne medije (konzole) - montaža s pocinkanim trakom 20x3 Fe/Zn. V ceni upoštevati vpenjala in pritrditvene člene ter navezavo na obstoječe ozemljilo</t>
  </si>
  <si>
    <t>11 211 1</t>
  </si>
  <si>
    <t>18 1408 1</t>
  </si>
  <si>
    <t>13 6431 2</t>
  </si>
  <si>
    <t>13 6116 4</t>
  </si>
  <si>
    <t>14 4120 1</t>
  </si>
  <si>
    <t xml:space="preserve">C  </t>
  </si>
  <si>
    <t>Instalacije:</t>
  </si>
  <si>
    <t>Transport / odvoz odpadkov do 10 km</t>
  </si>
  <si>
    <t>11 4151 9</t>
  </si>
  <si>
    <t>skupaj m3</t>
  </si>
  <si>
    <t xml:space="preserve"> - amortizacija od leta 1988 - 2019
predvidena Ž.D.  = 40 let</t>
  </si>
  <si>
    <t xml:space="preserve"> - amortizacija od leta 1988 - 2019
predvidena Ž.D.  = 70 let</t>
  </si>
  <si>
    <t xml:space="preserve"> - amortizacija od leta 1980 - 2019
predvidena Ž.D.  = 90 let</t>
  </si>
  <si>
    <t>Oprema</t>
  </si>
  <si>
    <t>Kompresov, vijačnik Genesis 113 500</t>
  </si>
  <si>
    <t>enota za pripravo zraka</t>
  </si>
  <si>
    <t>cev 3/4</t>
  </si>
  <si>
    <t>koleno 3/4</t>
  </si>
  <si>
    <t>hitra spojka za kompresor</t>
  </si>
  <si>
    <t>montaža</t>
  </si>
  <si>
    <t>kompresor + zalogovnik 500l</t>
  </si>
  <si>
    <t xml:space="preserve"> - amortizacija od leta 2015 - 2019
predvidena Ž.D.  = 12 let</t>
  </si>
  <si>
    <t xml:space="preserve"> - ekonomska zastarelost</t>
  </si>
  <si>
    <t>Preostanek vrednosti:</t>
  </si>
  <si>
    <t>strošek amortizacije in zastarelosti:</t>
  </si>
  <si>
    <t>Hladilna  naprava Vector</t>
  </si>
  <si>
    <t>hladilna naprava</t>
  </si>
  <si>
    <t xml:space="preserve"> - amortizacija od leta 2017 - 2019
predvidena Ž.D.  = 12 let</t>
  </si>
  <si>
    <t>Regalne stalaže</t>
  </si>
  <si>
    <t>regalne stalaže</t>
  </si>
  <si>
    <t xml:space="preserve"> - amortizacija od leta 2012 - 2019
predvidena Ž.D.  = 20 let</t>
  </si>
  <si>
    <t>z upoštevanjem amortizacije</t>
  </si>
  <si>
    <t xml:space="preserve">Popis del  </t>
  </si>
  <si>
    <t>Opis del :</t>
  </si>
  <si>
    <t xml:space="preserve">Objekt: </t>
  </si>
  <si>
    <t>Splošna določila:</t>
  </si>
  <si>
    <t xml:space="preserve">Vsa dela morajo biti izvršena tako, da je zagotovljena funkcionalnost, stabilnost, varnost, natančnost in življenjska doba posameznih elementov. Dela je potrebno izvajati skladno s tehničnimi smernicami in pravili stroke. </t>
  </si>
  <si>
    <r>
      <t xml:space="preserve"> </t>
    </r>
    <r>
      <rPr>
        <sz val="10"/>
        <rFont val="Arial"/>
        <family val="2"/>
        <charset val="238"/>
      </rPr>
      <t>V primeru da posamezne postavke v popisu ne zajemajo celotnega opisa potrebnega za funkcionalno dokončanje dela, mora ponudnik izvedbo le tega vključiti v ceno na enoto!</t>
    </r>
  </si>
  <si>
    <t>Enotne cene morajo vsebovati:</t>
  </si>
  <si>
    <t xml:space="preserve"> - vsa potrebna pripravljalna dela in dela po zaključku izvajanja del</t>
  </si>
  <si>
    <t xml:space="preserve"> - stroške zaščite in varovanje posameznih delov objekta</t>
  </si>
  <si>
    <t xml:space="preserve"> - pregled in čiščenje podlage pred izvedbo del</t>
  </si>
  <si>
    <t xml:space="preserve"> - snemanje potrebnih izmer na gradbišču in po načrtih</t>
  </si>
  <si>
    <t xml:space="preserve"> - prenos in obeleževanje višinskih točk na objektu</t>
  </si>
  <si>
    <t xml:space="preserve"> - po potrebi izdelava vzorca in vgradnja le-tega na objektu</t>
  </si>
  <si>
    <t xml:space="preserve"> - ves potrebni material: glavni, pomožni, pritrdilni in vezni material</t>
  </si>
  <si>
    <t xml:space="preserve"> - vse potrebne transporte in prenose</t>
  </si>
  <si>
    <t xml:space="preserve"> - ustrezno začasno skladiščenje na delovišču</t>
  </si>
  <si>
    <t xml:space="preserve"> - vsa potrebna pomožna sredstva za montažo in demontažo na objektu</t>
  </si>
  <si>
    <t xml:space="preserve"> - uporabo vse potrebne mehanizacije ali drugih delovnih sredstev z vsemi stroški povezanimi s tem</t>
  </si>
  <si>
    <t xml:space="preserve"> - usklajevanje z osnovnim načrtom in posvetovanja z naročnikom</t>
  </si>
  <si>
    <t xml:space="preserve"> - vse potrebno delo do končnega izdelka</t>
  </si>
  <si>
    <t xml:space="preserve"> - vse potrebne zunanje (tehnolog, laboratorij) in notranje kontrole kakovosti</t>
  </si>
  <si>
    <t xml:space="preserve"> - vsa potrebna dokazovanja kakovosti materiala, pravilnega načina izvedbe in izvedenih del (certifikati uporabljenih materialov, meritve, testiranja in preizkusi, poročila, itd.)</t>
  </si>
  <si>
    <t xml:space="preserve"> - terminsko usklajevanje del z morebitnimi ostalimi izvajalci na objektu</t>
  </si>
  <si>
    <t xml:space="preserve"> - vse potrebne ukrepe za doseganje zahtevane kakovosti in rokov iz potrjenega terminskega plana izvajalca</t>
  </si>
  <si>
    <t xml:space="preserve"> - popravilo morebitne povzročene škode ostalim izvajalcem na gradbišču </t>
  </si>
  <si>
    <t xml:space="preserve"> - plačilo komunalnega prispevka za stalno deponijo odpadnega materiala</t>
  </si>
  <si>
    <t xml:space="preserve"> - vsi ukrepi za zaščito delavcev na gradbišču, skladno z veljavnimi predpisi s področja varnosti in zdravja pri delu</t>
  </si>
  <si>
    <t xml:space="preserve"> - vsa potrebna dokumentacija o izvedenih delih</t>
  </si>
  <si>
    <t>a=</t>
  </si>
  <si>
    <t>b=</t>
  </si>
  <si>
    <t>sum=</t>
  </si>
  <si>
    <t>Pripravljalna dela</t>
  </si>
  <si>
    <t>- gradbiščna ograja, kot fizična zaščita gradbišča;</t>
  </si>
  <si>
    <t>- postavitev opozorilnih in obvestilnih tabel določenih za posamezno vrsto del;</t>
  </si>
  <si>
    <t>- postavitev začasne gradbiščne elektro omarice;</t>
  </si>
  <si>
    <t>- zavarovanje dostopov;</t>
  </si>
  <si>
    <t>V kolikor ni posebej opredeljeno je potrebno vse odstranjene dele odpeljati na trajno deponijo. Ob tem upoštevati plačilo komunalne takse ter vse potrebne vertikalne in horizontalne transporte.</t>
  </si>
  <si>
    <t>Ostala dela</t>
  </si>
  <si>
    <t>Dobav in vgradnja ventilatorja za prezračevanje kopalnice, z zakasnitvenim relejem in senzorjem vlage, nivo hrupa do 35 dB pri 60 m³ / h, min pretok 80 m³ / h. Ventilator je vgrajen pod strop kopalnice</t>
  </si>
  <si>
    <t>Dobav in vgradnja ventilatorja za prezračevanje garderobe, z zakasnitvenim relejem in senzorjem vlage, nivo hrupa do 35 dB pri 60 m³ / h, min pretok 80 m³ / h, vklop preko senzorja gibanja. Ventilator je vgrajen pod strop</t>
  </si>
  <si>
    <t>Prirez lesenih vrat, za namen povečanja zračnega pretoka pri ventiliranju prostora. Vrata širine do 80 cm</t>
  </si>
  <si>
    <t>Armiranje dela zidu, med hodnikom in kopalnico, na mestu razpoke. Potrebno je odstraniti del zaključnega ometa, vgraditi armirno mrežico, izvesti zagladitev in brušenje dela stene</t>
  </si>
  <si>
    <t>Odstranitev stenske keramike ob kopalni kadi</t>
  </si>
  <si>
    <t>Pazljiva odstranitev obstoječe kopalne kadi, čiščenje kadi in začasno skladiščenje. Pri demontaži upoštevati odstranitev obstoječih cevnih povezav</t>
  </si>
  <si>
    <t>Odstranitev obstoječe armature. Upoštevati zapiranje sistema za dovod vode</t>
  </si>
  <si>
    <t xml:space="preserve">Brušenje in čiščenje sten, po odstranjeni podlagi. Priprava stene ob krajši stranici kadi mora imeti poglobitev 15 mm </t>
  </si>
  <si>
    <t>Izravnava stene ob daljši stranici kadi z namensko malto</t>
  </si>
  <si>
    <t>Premaz talnih in stenskih površin z tankoslojno hidroizolativno cementno malto, npr. mapelastic, z vstavljeno armirno mrežico in robnimi trakovi</t>
  </si>
  <si>
    <t xml:space="preserve">Postavitev in priklop obstoječe kopalne kadi </t>
  </si>
  <si>
    <t>Obzidava vgrajene kopalne kadi s siporeks zidaki, debeline 7,5 cm. Obzidava mora biti izdelana po celotnem obodu. Pri obzidavi upoštevati tudi zapolnitev prazne površine med kadjo in steno. Obzidava mora biti prilagojena višini obstoječe kadi. Poglobitev zidu mora biti za debelino ploščice z lepilom. na mestu priklopa je potrebno izdelati revizijsko odprtino min 25x25 cm</t>
  </si>
  <si>
    <t>Tesnjenje stika med kopalno kadjo in obodnimi stenami s trajnoelastičnim poliuretanskim kitom</t>
  </si>
  <si>
    <t xml:space="preserve">Dobava in vgradnja keramike stenske in talne keramike, dimenzije do 60x40 cm. Upoštevati pritrdilni material ter fugiranje. Vrsto keramike in fug določiti v sodelovanju z lastnikom / uporabnikom </t>
  </si>
  <si>
    <t>Polnitev fug med keramiko na mestu lomov ravnin ter med keramiko in kopalno kadjo z trajnoelastičnim tesnilnim kitom v barvi fug</t>
  </si>
  <si>
    <t>Dobava in vgradnja enoročne armature za kopalno kad, s tuš ročko</t>
  </si>
  <si>
    <t>Dobava in vgradnja stenske letve za tuš, dolžine 120 cm</t>
  </si>
  <si>
    <t>Dobava in vgradnja priključnega sifona za koplano kad</t>
  </si>
  <si>
    <t>Dobava in vgradnja revizijskih vratic, dimenzije 30x30 cm, ki omogoča vgradnjo keramike</t>
  </si>
  <si>
    <t>Skupaj / brez opcij:</t>
  </si>
  <si>
    <t>DDV - 9%</t>
  </si>
  <si>
    <t>DDV - 22%</t>
  </si>
  <si>
    <t>Skupaj z ddv:</t>
  </si>
  <si>
    <t>Rušitvena dela</t>
  </si>
  <si>
    <t>Pomoč delavca elektro stroke pri odklopih, priklopih, odstranitvi stropnih luči, parapetov ter varovanju del</t>
  </si>
  <si>
    <t xml:space="preserve"> - sprotno čiščenje prostorov, nakladanje in odvoz odpadnega materiala na stalno deponijo</t>
  </si>
  <si>
    <t>Zaščita stavbnega pohištva za čas izvedbe rušitvenih del in v času sanacije</t>
  </si>
  <si>
    <t>Najem požarne straže v času izvajanja del z odprtim ognjem</t>
  </si>
  <si>
    <t xml:space="preserve">dni </t>
  </si>
  <si>
    <t>Sanacija hidroizolativnega ovoja</t>
  </si>
  <si>
    <t>Nepredvidena dela 5% - potrjena s strani nadzora</t>
  </si>
  <si>
    <t>- postavitev začasne oskrbe z vodo;</t>
  </si>
  <si>
    <t>- izdelava varnostnega načrta / za predmet sanacije</t>
  </si>
  <si>
    <t>Opomba: Cena na enoto je fiksna in se zaradi morebitnih dodatnih del povezanih z pripravo ne spreminja</t>
  </si>
  <si>
    <t>Zaščita površin v dvorišču (zelene, tlakovane, lesene) pred onesnaženjem in pred poškodbami</t>
  </si>
  <si>
    <t>Čiščenje površin v območju gradbišča</t>
  </si>
  <si>
    <t>- postavitev zabojnika za vgradni in odpadni material / za čas sanacijskih del</t>
  </si>
  <si>
    <t>- postavitev začasnih sanitarij za čas izvajanja del</t>
  </si>
  <si>
    <t>Skupaj / z opcijami:</t>
  </si>
  <si>
    <t>Rekapitulacija</t>
  </si>
  <si>
    <t>Žaucerjeva ulica 5, 1000 Ljubljana</t>
  </si>
  <si>
    <t>Količina</t>
  </si>
  <si>
    <t>Cena / EM</t>
  </si>
  <si>
    <t>Cena / skupaj</t>
  </si>
  <si>
    <t>Sum</t>
  </si>
  <si>
    <t>Dobava in namestitev konzolnega dvigala / transportne lestve za pomoč pri vertikalnem transportu / za čas trajanja sanacije na strehi objekta in terasah</t>
  </si>
  <si>
    <t>Čiščenje strešne površine / pometanje in pranje z visokotlačnim čistilcem, do 150 bar</t>
  </si>
  <si>
    <t>Odstranitev kap atike iz ali barvane pločevine, d= 2 mm, r.š. 70-80 cm. Vključno z podložno pločevino</t>
  </si>
  <si>
    <t>Odstranitev osb plošč, širine 50-60 cm, debeline 20 mm, pritrjene na podlago. Upoštevati podkonstrukcijo</t>
  </si>
  <si>
    <t>Odstranitev obstoječih kleparskih obrob okoli svetlobnih kupol, iz alu barvane pločevine, d= 0,65 mm, r.š. 70-80 cm. Vključno z podložno pločevino.</t>
  </si>
  <si>
    <t>Odstranitev drobnih elementov (pvc odduhov)</t>
  </si>
  <si>
    <t xml:space="preserve"> - horizontalne površine</t>
  </si>
  <si>
    <t xml:space="preserve"> - vertikalni zaključki na atiki, povprečne višine 85 cm</t>
  </si>
  <si>
    <t xml:space="preserve"> - vertikalni zaključki ob svetlobnih kupolah, povprečne višine 35 cm</t>
  </si>
  <si>
    <t>Odstranitev oziroma krajšanje obstoječih sidernih vijakov strešne folije. Ocena števila</t>
  </si>
  <si>
    <t xml:space="preserve">Odstranitev obstoječih odtočnikov strehe. Upoštevati odstranitev do navezave na obstoječi verttikalni odtočnik premera 110 mm. V tem delu upoštevati pazljivo odstranitev toplotne izolacije, do 1 m2, debeline do 30 cm </t>
  </si>
  <si>
    <t xml:space="preserve">Odstranitev obstoječih prelivov na mestu različnih strešnih višin. Preliv izveden kot stranski odtočnik premera 70 mm </t>
  </si>
  <si>
    <t>Izdelava sondažnih odprtin naključno izbranih mest / blizu odtočnika, do parne zapore. Sondaže izdelati z namenom kontrole omočenosti toplotne izolacije in omočenosti podlage pod parno zaporo. Sondažna odprtina do velikosti 1,0 m2</t>
  </si>
  <si>
    <t>Odstranitev toplotne izolacije iz plošč mineralne volne min. 160kg/ m3, debeline 21 cm (13+8 cm)</t>
  </si>
  <si>
    <t>Nepredvidena dela 5% - potrjena s strani nadzora v GK</t>
  </si>
  <si>
    <t xml:space="preserve">Odstranitev obstoječe strešne membrane.  </t>
  </si>
  <si>
    <t xml:space="preserve">Dobava in vgradnja tipskih odtočnikov Sarnafil T-gully, premera 110 mm. Upoštevati navezavo na obstoječo vertikalno odvodno cev, ves potreben material za izvedbo spoja ter poglobitev površine na mestu plošče odtočnika - cca 1,5 cm pod nivo strehe   </t>
  </si>
  <si>
    <t>Izdelava vrtanih prebojev skozi ab steno atike, debeline 20 cm, izvrtina premera 125 mm / varnostni izpust velikih strešnih površin (2x), vrtati pod padcem 2 stopinji.</t>
  </si>
  <si>
    <t xml:space="preserve">Dobava in vgradnja tipskih odtočnikov Sarnafil T-gully, premera 110 mm, na mestu varnostnih prelivov. Upoštevati  ves potreben material za izvedbo spoja. Varnostni preliv izvesti 3-5 cm nad najvišjo točko strehe   </t>
  </si>
  <si>
    <t xml:space="preserve">Dobava in vgradnja tipskih odtočnikov Sarnafil T-gully, premera 75 mm, na mestu izliva strehe nad dvigalom. Upoštevati  ves potreben material za izvedbo spoja. Izliv strehe izvesti na mestu poglobitve plošče odtočnika - cca 1,5 cm pod nivojem strehe   </t>
  </si>
  <si>
    <t>Dobava in vgradnja toplotne izolacije xps, debeline 3 cm. Polaganje nad horizontalno ravnino strehe, polaganje na stik.</t>
  </si>
  <si>
    <t>Dobava in vgradnja filca gostote min 200 g/m2. Prosto polaganje preko vgrajene izolacije xps</t>
  </si>
  <si>
    <t xml:space="preserve">Dobava in vgradnja peščenega nasutja, min debeline 5 cm, nad površino strehe. Nasutje se izdela kot ravna površina - povprečna debelina nasutja 7,5 cm. </t>
  </si>
  <si>
    <t>Elaborat sanacije ohranja vse lastnosti obstoječe strehe. Upoštevan je izveden naklon proti odtočnikom, debeline toplotne izolacije, višine atik in mesta odtočnikov</t>
  </si>
  <si>
    <t xml:space="preserve">Dobava in vgradnja osb plošč, debeline 20 mm, na vrhu atike. Osb plošče vgraditi v širini atike 50-55 cm. Plošče vgraditi v naklonu proti notranjosti strehe, pod padcem 2 stopinji. Upoštevati podlaganje z toplotno izolacijo in morali ter  vijačni material. Prostor pod osb ploščo ne sme biti votlo gnezdo. </t>
  </si>
  <si>
    <t xml:space="preserve">Dobava in vgradnja kleparskih obrob, iz barvane pocinkane pločevine, debeline 0,65 mm, r.š. 70-80 cm. Upoštevati vgradnjo podložne pločevine v trakovih ter zgibanje stikov. Posamezna dolžina obrobe ne sme presegati 3,0 metra.  </t>
  </si>
  <si>
    <t xml:space="preserve">Dobava in vgradnja osb plošč, debeline 20 mm, ob svetlobni kupoli. Osb plošče vgraditi v širini 20 cm. Plošče vgraditi v naklonu proti notranjosti strehe, pod padcem 2 stopinji. Upoštevati podlaganje z toplotno izolacijo in morali ter  vijačni material. Prostor pod osb ploščo ne sme biti votlo gnezdo. </t>
  </si>
  <si>
    <t xml:space="preserve">Dobava in vgradnja strelovoda iz alu žice, preseka 8 mm. Strelovode vgraditi na način, da so horizontalne linije  na podstavkih in položene na peščeno nasutje cca 30 cm od atike. Lovilni del mora segati min 30 cm nad najvišjimi deli atike in vertikalnih elementov. Upoštevati ves potreben material, na mestu stikovanja z kleparskimi zaključki uporabiti namenska pritrdila </t>
  </si>
  <si>
    <t>Izdelava meritev strelovoda in poročila o stanju strelovoda</t>
  </si>
  <si>
    <t>Dobava in vgradnja strešne membrane Sika - Sarnafil 66-20. Upoštevati ves pritrdilni material. Po obodu zaključiti pritrjevanje s sarnabar letvami. Zaključek strešne membrane izvesti na način, da ta sega preko celotne kape atike / preko vgrajenih osb plošč. Vse ostale zaključke izvesti skladno z navodili proizvajalca in pravili stroke</t>
  </si>
  <si>
    <t>Dobava in vgradnja revizijskih rešetk / košar, ki se jih vgradi na mestu odtočnikov in varnostnih prelivov zaradi namena revizije, vzdrževanja in preprečitve vdora peska v odtočni sistem. Revizijska rešetko 40 x 40 cm, izdelana iz nerjaveče pločevine kot npr. BauderGREEN MR 400. Višina rešetke min 2 cm nad nivojem peska</t>
  </si>
  <si>
    <t xml:space="preserve">Dobava in vgradnja toplotne izolacije iz plošč mineralne volne min. 160kg/ m3, debeline 13 cm </t>
  </si>
  <si>
    <t xml:space="preserve">Dobava in vgradnja toplotne izolacije iz plošč mineralne volne min. 160kg/ m3, debeline 8 cm </t>
  </si>
  <si>
    <t>Sanacija strešne površine / strešna membrana</t>
  </si>
  <si>
    <t xml:space="preserve">Dobava in vgradnja namenskih elementov za vertikalne preboje na mestu oddušnikov, element Sarnafil T Pipe Flashing, premera 112 mm. </t>
  </si>
  <si>
    <t xml:space="preserve">Dobava in namestitev odzračevalnih pokrovov na mestu oddušnikov, element Sarnafil T Pipe Flashing, premera 112 mm. </t>
  </si>
  <si>
    <t>Dobava in namestitev varovalnih rešetk na mestu odtočnikov, tip S-Leafguard round</t>
  </si>
  <si>
    <t xml:space="preserve">Dobava in vgradnja zračnika TPO, premera 100 mm. Upoštevati tudi toplotno izolativni vložek, ki se prilagaja vgrajenemu premeru. 
Namen zračnika je izvajanje občasne kontrole stanja na parni zapori oziroma odvod ujete vlage </t>
  </si>
  <si>
    <t>Izdelava pločevinastih obrob na mestu sigma blokov kjer je poškodba betona / izveda prebojev. Pločevinaste obrobe iz barvane pocinkane pločevine, debeline 0,65 mm, r.š. 50 cm</t>
  </si>
  <si>
    <t>Začasna odstranitev in začasno skladiščenje ter ponovna montaža klimatskih naprav po izvedbi sanacijskih del. Kompletna storitev, vključno z kontrolo vgrajenega plina.</t>
  </si>
  <si>
    <t>4.1.</t>
  </si>
  <si>
    <t xml:space="preserve">Dobava in vgradnja bitumenskih trakov, 2 sloja (kot npr. IZOSELF P4 + Izoelast P5 plus). Upoštevati pazljivo vgradnjo in delo z odprtim ognjem. Zavihek min 15 cm, nad finalnim tlakom.  </t>
  </si>
  <si>
    <t>Dobava in vgradnja izolacije XPS (λ = 0,034 WmK), debeline 10,0 cm, predvidene višine 30 cm na stensko površino. Izolacijo je potrebno točkovno lepiti na podlago. Sidranje 6 kom/m2, nad finalnim tlakom min 5 cm.</t>
  </si>
  <si>
    <t>Dobava in vgradnja fasadnega lepila z armirnim slojem na vgrajen sloj toplotne izolacije</t>
  </si>
  <si>
    <t>Dobava in vgradnja zaključnega fasadnega sloja na silikonski bazi, granulacije 2 mm - 2,5 mm, v barvi kot obstoječa. Na mestu spoja z obstoječo fasado izdelati ravno linijo, v minimalni višini 0,50 nad finalnim tlakom balkona. Na parapetu izdelati fasdo v celotni višini. Nad nizkostensko keramiko je potrebno izvesti zapolnitev robu.</t>
  </si>
  <si>
    <t>Dobava in vgradnja  stranskega odtočnika / varnostni preliv, za bitumenske trakove, premera 100 mm, preko parapeta. Varnostni preliv izdelan iz inox pločevine</t>
  </si>
  <si>
    <t>Izdelava preboja preko obstoječe stene parapeta, premera 110 mm, v naklonu min 1%</t>
  </si>
  <si>
    <t>Izdelava preboja preko obstoječe stene parapeta, premera 50 mm, v naklonu min 1%</t>
  </si>
  <si>
    <t>Odstranitev obstoječe fasadne obloge iz pločevine (sistem Prefa), pritrjene na leseno podkonstrukcijo. Upoštevati začasno skladiščenje fasadnih elementov in njeno označitev</t>
  </si>
  <si>
    <t xml:space="preserve">Odstranitev obstoječelesene podkonstrukcije za fasadno obloge iz pločevine (sistem Prefa). Podkonstrukcija sestavljena iz lesenih desk in moralov, vse skupaj vijačeno v atiko strehe </t>
  </si>
  <si>
    <t xml:space="preserve">Dobava in vgradnja lesa iz desk in moralov za podkonstrukcijo fasadno obloge iz pločevine (sistem Prefa). Upoštevati krojenje lesa in ves potreben vijačni material, vse skupaj vijačeno v atiko strehe </t>
  </si>
  <si>
    <t>Ponovna montaža obstoječe fasadne obloge iz pločevine (sistem Prefa), na leseno podkonstrukcijo. Upoštevati ves potreben vijačni material ter nadomestitev dela površine - 10% z novimi ploščami.</t>
  </si>
  <si>
    <t>Odstranitev nizkostenske keramične obrobe, višine 10 cm.</t>
  </si>
  <si>
    <t>Odstranitev zaključnega tlaka iz keramike. Keramika lepljena na podlago</t>
  </si>
  <si>
    <t xml:space="preserve">Odstranitev obstoječega estriha v povprečni debelini 6 cm ter pvc folijo. </t>
  </si>
  <si>
    <t xml:space="preserve">Odstranitev obstoječega toplotne izolacije xps v debelini 10 cm, do parne zapore. </t>
  </si>
  <si>
    <t>Odstranitev parne zapore, do ab plošče, vključno z vertikalnim zavihkom po obodu, v pasu 15 cm.</t>
  </si>
  <si>
    <t xml:space="preserve">Odstranitev linijske kanalete iz U profila, preseka 30x30 mm </t>
  </si>
  <si>
    <t xml:space="preserve">Rezanje in odstranitev obstoječe obloge fasade, v višini do 40 cm, debeline do 10 cm, ki omogoča vgradnjo izolativnih in tesnilnih trakov na trdo / zidano podlago stene in parapet balkona. V sklopu del upoštevati tudi izravnavo / pripravo površine, za nadaljno obdelavo. </t>
  </si>
  <si>
    <t xml:space="preserve">Začasna odstranitev stranskih vodil zunanjih žaluzij, skladiščenje na lokaciji in namestitev po zaključku izvajanja del </t>
  </si>
  <si>
    <t>Odstranitev stranskega odtočnika iz površine terase, premera do 100 mm</t>
  </si>
  <si>
    <t xml:space="preserve">Odstranitev obstoječe obloge fasade, na celotni površini parapeta, debeline 5 cm, ki omogoča vgradnjo izolativnih in tesnilnih trakov na trdo / zidano podlago stene in parapet balkona. V sklopu del upoštevati tudi izravnavo / pripravo površine, za nadaljno obdelavo. </t>
  </si>
  <si>
    <t>Odstranitev osb plošč, širine 40 cm, debeline 20 mm, pritrjene na podlago. Upoštevati podkonstrukcijo</t>
  </si>
  <si>
    <t xml:space="preserve">Čiščenje površine ab plošče (odstranitev vseh slabo sprijetih in krušljivih delcev do zdrave osnove brez ostankov prahu in ostalih nečistoč, ki bi lahko preprečevale kakovosten oprijem) </t>
  </si>
  <si>
    <t xml:space="preserve">Odpiranje fasade, na zunanji strani parapetnih zidov, na mestu odtočnikov. Dimenzija odprtine 60x60 cm, debelina vgrajene izolacije 10 cm. </t>
  </si>
  <si>
    <t>Izdelanega naklona proti odtočniku z mikroarmirano malto v debelini 0-75 mm. Podlago je potrebno pripraviti v predvidenem naklonu z min %, padec od sredine dolžine terase proti odtočniku (malta kot npr. Uzin NC 395, Betonprotekt RTF, Isomat Megacret-40, Mureksin SM 40, ..). Povprečna debelina sloja je ocenjena na 4,5 cm. 
Naklone proti odtočniku izdelati po priloženi skici</t>
  </si>
  <si>
    <t>Osnovni premaz površine terase z bitumensko emulzijo, npr. Ibitol</t>
  </si>
  <si>
    <t>Dobava in vgradnja parne zapore iz bitumenskih trakov (kot npr. Bitalbit AL V4), 1 sloj. Upoštevati pazljivo vgradnjo in delo z odprtim ognjem</t>
  </si>
  <si>
    <t>Dobava in vgradnja izolacije PIR (λ = 0,022 WmK), debeline 10,0 cm na pripravljeno talno površino. Izolacijo je potrebno točkovno lepiti na podlago. Na mestu stika horizontalne in vertikalne stranice vgraditi trikotne letve / muldo</t>
  </si>
  <si>
    <t>Dobava in vgradnja toplotne izolacije v sestavi:
- vakumska izolacija, npr. BauderVIP TE (λ = 0,0027 WmK), debeline 4,0 cm na pripravljeno talno površino
- PIR izolacija debeline 4 cm, položene nad vakumsko izolacijo</t>
  </si>
  <si>
    <t>4.2.</t>
  </si>
  <si>
    <t>- BauderPIR FA, naklon 2,0 % – 0</t>
  </si>
  <si>
    <t>- BauderPIR FA, naklon 2,0 % – 1</t>
  </si>
  <si>
    <t>Dobava in vgradnja naklonske toplotne izolacije PIR, dimenzija plošče 120x120 cm:</t>
  </si>
  <si>
    <t>Na mestu spojev s stavbnim pohištvom izvesti stikovanje z tekočimi membranami, ki se vežejo na bitumenske trakove in pvc stavbno pohištvo (kot npr. Triflex Pro detail, Enkapur, .. + uporaba filca). Tekoče membrane zaključiti na okvirje.  Izdelati pas širine 20-22 cm</t>
  </si>
  <si>
    <t>Dobava in vgradnja izolacije XPS (λ = 0,034 WmK), debeline 5,0 cm, predvidene višine 30 cm na stensko površino. Izolacijo je potrebno točkovno lepiti na podlago. Sidranje 6 kom/m2, nad finalnim tlakom min 5 cm.</t>
  </si>
  <si>
    <t xml:space="preserve">Nabava in polaganje talne, zmrzlinsko odporne keramike, debeline 2 cm, polaganje na nastavljive podstavke / buzone, višine 37-105 mm, buzoni z gibljivo glavo, brez povezovalnih letev. V ceni upoštevati ves potreben material in vse potrebne vertikalne transporte. Keramika razreda drsnosti R10, predvidene dimenzije 60x60 cm. Polaganje v ravnih linijah, širina fuge 4 mm.  </t>
  </si>
  <si>
    <t xml:space="preserve">Nabava in polaganje nizkostenske obrobe, višine 10 do 15 cm, z vsem veznim materialom (fleksibilno lepilo) in s fugiranjem z fugirno maso, za zunanje vremenske pogoje. V ceni upoštevati tudi vse potrebne vertikalne transporte. Širina fuge 4 mm. Debelina keramike do max 10 mm. Keramika mora biti enake barve kot talna keramika. </t>
  </si>
  <si>
    <t>Dobava in vgradnja  stranskega odtočnika z odvodom, L = 500 mm, za bitumenske trakove, premera 70 (100) mm. Upoštevati tudi dobavo zaščite vtoka. Na mestu odtočnika izvesti poglobitev 15-20 mm, dimenzije cca 60x60 cm</t>
  </si>
  <si>
    <t>Dobava in vgradnja drenažne kanalete, pred stavbnim pohištvom, npr. BauderGREEN ER tip MR 150/60. Upoštevati fino nastavitev z nivelacijskimi nogicami, na višino talne keramike</t>
  </si>
  <si>
    <t>Dobava in vgradnja zaščitne drenažne kanalete, pred vtočnikom, npr. BauderGREEN ER tip MR 250. Upoštevati fino nastavitev na višino talne keramike</t>
  </si>
  <si>
    <t>Dobava in vgradnja reducirnega elementa 75/100 brezšumne cevi</t>
  </si>
  <si>
    <r>
      <t>Dobava in vgradnja kolena 2x 45</t>
    </r>
    <r>
      <rPr>
        <vertAlign val="superscript"/>
        <sz val="10"/>
        <rFont val="Arial"/>
        <family val="2"/>
        <charset val="238"/>
      </rPr>
      <t>o</t>
    </r>
    <r>
      <rPr>
        <sz val="10"/>
        <rFont val="Arial"/>
        <family val="2"/>
        <charset val="238"/>
      </rPr>
      <t xml:space="preserve">  na odtočne cevi, brezšumne, npr. Geberit Silent-PP s spojko, nazivnega premera 75 mm.
Cevi pod fasado tesno obložiti z toplotno izolacijo oziroma jih pred vgradnjo obložiti z namensko cevno izolacijo Armaflex</t>
    </r>
  </si>
  <si>
    <t xml:space="preserve">Odpiranje fasade, na zunanji strani parapetnih zidov, na vertikalnih odtočnih cevi, kanal širine do 20 cm. Debelina vgrajene izolacije 10 cm. </t>
  </si>
  <si>
    <t>Dobava in vgradnja vertikalne odtočne cevi, brezšumne, npr. Geberit Silent-PP s spojko, nazivnega premera 75 mm. Upoštevati ves pritrdilen material, sidranje na max razdalji 1,0 metra.
Cevi pod fasado tesno obložiti z toplotno izolacijo oziroma jih pred vgradnjo obložiti z namensko cevno izolacijo Armaflex</t>
  </si>
  <si>
    <t>Terase objekta</t>
  </si>
  <si>
    <t>Lože na objektu</t>
  </si>
  <si>
    <t>Dobava in vgradnja horizontalne odtočne cevi, brezšumne, npr. Geberit Silent-PP s spojko, nazivnega premera 110 mm. cevi se polagajo na pripravljeno peščeno podlago, v zemljo</t>
  </si>
  <si>
    <t>Dobava in vgradnja peskolova iz pvc, izstopna cev v horizontali liniji, premera 110 mm. Peskolov vgraditi na pripravljeno podlago, upoštevati morebitno oblaganje z betonom</t>
  </si>
  <si>
    <t xml:space="preserve">Dobava in vgradnja odcepa z lokom, premera 110 mm. </t>
  </si>
  <si>
    <t xml:space="preserve">Dobava in vgradnja osb plošč, širine 60 cm, debeline 20 mm, na kapo atike. Osb plošče vgraditi v naklonu 3% proti notranji strani balkona. Upoštevati podlaganje in ves siderni  / vijačni material. Vijaki za pritrditev s široko glavo oziroma s široko podložko
Pod osb ploščo, na parapetnem zidu, mora biti sloj izolacije debeline min 5 cm </t>
  </si>
  <si>
    <t>Odstranitev obstoječe obloge fasade, na celotni površini parapeta, debeline 5 cm, ki omogoča vgradnjo izolativnih in tesnilnih trakov na trdo / zidano podlago stene in parapet balkona. V sklopu del upoštevati tudi izravnavo / pripravo površine, za nadaljn</t>
  </si>
  <si>
    <t xml:space="preserve"> - nazivne dimenzije 360/260 cm</t>
  </si>
  <si>
    <t xml:space="preserve"> - nazivne dimenzije 250/260 cm</t>
  </si>
  <si>
    <t>Odstranitev obstoječih žaluzij na oknih. Upoštevati začasno skladiščenje</t>
  </si>
  <si>
    <t>Odstranitev obstoječe fasadne obloge iz pločevine (sistem Prefa), pritrjene na leseno podkonstrukcijo. Upoštevati začasno skladiščenje fasadnih elementov in njeno označitev. Upoštevati tudi zaključke na špaletah oken</t>
  </si>
  <si>
    <t xml:space="preserve">Odstranitev obstoječe lesene podkonstrukcije za fasadno obloge iz pločevine (sistem Prefa). Podkonstrukcija sestavljena iz lesenih desk in moralov, vse skupaj vijačeno v fasadno steno objekta </t>
  </si>
  <si>
    <t xml:space="preserve">Ponovna namestitev obstoječe fasadne obloge iz pločevine (sistem Prefa). Pritrditev na leseno podkonstrukcijo. Upoštevati ves potreben pritrdilni material. </t>
  </si>
  <si>
    <t>Namestitev obstoječin oblog na špaketah stene, izdelane iz barvane pločevine, d= 2 mm, r.š. 50 cm. Pritrditev na leseno podkonstrukcijo. Upoštevati ves potreben pritrdilni material.</t>
  </si>
  <si>
    <t>Ponovna namestitev obstoječe lesene podkonstrukcije za fasadno obloge iz pločevine (sistem Prefa). Podkonstrukcija sestavljena iz lesenih desk in moralov, vse skupaj vijačeno v fasadno steno objekta. Upoštevati ves potreben pritrdilni material.</t>
  </si>
  <si>
    <t xml:space="preserve">Zaščita izdelanih finalnih podov - priprava transportne poti v izdelanem stanovanju, širine 1,5 metra. Namestitev filca gostote 300 g/m2. </t>
  </si>
  <si>
    <t>Finalno čiščenje izdelanega stanovanja, po zaključku del</t>
  </si>
  <si>
    <t>Odstranitev kap atike iz alu barvane pločevine, d= 2 mm, r.š. 70-80 cm. Vključno z podložno pločevino</t>
  </si>
  <si>
    <t>Odstranitev kap atike iz alu barvane pločevine, d= 2 mm, r.š. 27 cm. Vključno z podložno pločevino</t>
  </si>
  <si>
    <t>Odstranitev osb plošč, širine 20 cm, debeline 20 mm, pritrjene na podlago. Upoštevati podkonstrukcijo</t>
  </si>
  <si>
    <t xml:space="preserve">Odstranitev obstoječin oblog na okenskih špaletah, izdelane iz barvane pločevine, d= 2 mm, r.š. 50 cm , pritrjene na leseno podkonstrukcijo. Upoštevati tudi odstranitev podkonstrukcije, začasno skladiščenje in njeno označitev. </t>
  </si>
  <si>
    <t xml:space="preserve">Odstranitev obstoječe alu obloge iz zgibane pločevine, tip Prefa, antracit P.10. </t>
  </si>
  <si>
    <t>Sanacija teras</t>
  </si>
  <si>
    <t>Sanacija lož</t>
  </si>
  <si>
    <t>Dobava in vgradnja izolacije PIR (λ = 0,022 WmK), debeline 10,0 cm na pripravljeno / očiščeno talno površino. Izolacijo je potrebno točkovno lepiti na podlago. Na mestu stika horizontalne in vertikalne stranice vgraditi trikotne letve / muldo</t>
  </si>
  <si>
    <t>Na mestu spojev s stavbnim pohištvom izvesti stikovanje z tekočimi membranami, ki se vežejo na bitumenske trakove in pvc stavbno pohištvo (kot npr. Triflex Pro detail, Enkapur, .. + uporaba filca). Tekoče membrane zaključiti na okvirje.  Izdelati pas širine 10-12 cm</t>
  </si>
  <si>
    <t xml:space="preserve">Dobava in vgradnja  stranskega odtočnika z odvodom, za bitumenske trakove, premera 50 mm. Upoštevati tudi dobavo zaščite vtoka in vgradnjo pvc odtočne cevi, dolžine 1,0 metra, ustreznega premera, preko parapeta. </t>
  </si>
  <si>
    <t xml:space="preserve">Dobava in vgradnja kontrolnega odtočnika iz inox pločevine, premera 30 mm, dolžina izliva do 40 cm.  Odtočnik je vgrajen na nivoju parne zapore, ima izdelano prirobnico za navezavo hidroizolacije, dimenzije 150 x 100 mm.  </t>
  </si>
  <si>
    <t>Izdelava preboja preko obstoječe stene parapeta, premera 70 mm, v naklonu min 1%</t>
  </si>
  <si>
    <t>Dobava in vgradnja vertikalne odtočne cevi, brezšumne, npr. Geberit Silent-PP s spojko, nazivnega premera 50 mm. Upoštevati ves pritrdilen material, sidranje na max razdalji 1,0 metra.
Cevi pod fasado tesno obložiti z toplotno izolacijo oziroma jih pred vgradnjo obložiti z namensko cevno izolacijo Armaflex</t>
  </si>
  <si>
    <r>
      <t>Dobava in vgradnja kolena 2x 45</t>
    </r>
    <r>
      <rPr>
        <vertAlign val="superscript"/>
        <sz val="10"/>
        <rFont val="Arial"/>
        <family val="2"/>
        <charset val="238"/>
      </rPr>
      <t>o</t>
    </r>
    <r>
      <rPr>
        <sz val="10"/>
        <rFont val="Arial"/>
        <family val="2"/>
        <charset val="238"/>
      </rPr>
      <t xml:space="preserve">  na odtočne cevi, brezšumne, npr. Geberit Silent-PP s spojko, nazivnega premera 50 mm.
Cevi pod alu fasado tesno obložiti z toplotno izolacijo oziroma jih pred vgradnjo obložiti z namensko cevno izolacijo Armaflex</t>
    </r>
  </si>
  <si>
    <t xml:space="preserve">Dobava in vgradnja odcepa z lokom, premera 50 mm. </t>
  </si>
  <si>
    <t xml:space="preserve">Dobava in vgradnja osb plošč, širine 20 cm, debeline 20 mm. Osb plošče vgraditi v naklonu 2% proti zunanji strani. Upoštevati podlaganje in ves siderni  / vijačni material. Vijaki za pritrditev s široko glavo oziroma s široko podložko </t>
  </si>
  <si>
    <t>Dobava in vgradnja kap atike iz barvane alu pločevine, d= 2 mm, r.š. 28 cm. Upoštevati podložno pločevino in potreben vijačni in tesnilni material. Posamezne dolžina kape atike naj ne presega 2,50 metra. Tesnjenje na mestu stikovanja potrebno izvesti tudi z prekrivanjem spoja / stika</t>
  </si>
  <si>
    <t>Dobava in vgradnja kap atike iz barvane alu pločevine, d= 2 mm, r.š. 85 cm. Upoštevati podložno pločevino in potreben vijačni in tesnilni material. Posamezne dolžina kape atike naj ne presega 2,50 metra. Tesnjenje na mestu stikovanja potrebno izvesti tudi z prekrivanjem spoja / stika</t>
  </si>
  <si>
    <t xml:space="preserve">Nabava in polaganje talne, zmrzlinsko odporne keramike, debeline 2 cm, polaganje na nastavljive podstavke / buzone, višine 28-57 mm, buzoni z gibljivo glavo, brez povezovalnih letev. V ceni upoštevati ves potreben material in vse potrebne vertikalne transporte. Keramika razreda drsnosti R10, predvidene dimenzije 60x60 cm. Polaganje v ravnih linijah, širina fuge 4 mm.  </t>
  </si>
  <si>
    <t>Dobava in vgradnja alu obloge iz zgibane pločevine, tip Prefa, antracit P.10. . Vgradnjo izvesti na že pripravljeno podkonstrukcijo. Upoštevati ves potreben pritrdilen material in zaključne / odkapne obrobe</t>
  </si>
  <si>
    <t>Tankoslojna fasada objekta</t>
  </si>
  <si>
    <t xml:space="preserve">Dobava in postavitev gradbenega odra za dostop na lokacijo ter transport materiala. Upoštevati ves pritrdilen material, opiranje in zaščito, podnice, stranske deska, varovalne ograje ter podložne elemente. Upoštevati postavitev za čas sanacije ter podiranje po zaključku del.    
Upoštevan samo del odra, ki je potreben na delu kjer je pločevinasta fasada. Ostali del odra je zajet pri fasadi objekta. </t>
  </si>
  <si>
    <t xml:space="preserve">Dobava in postavitev gradbenega odra za dostop na lokacijo strehe ter transport materiala. Upoštevati ves pritrdilen material, opiranje in zaščito, podnice, stranske deska, varovalne ograje ter podložne elemente. Upoštevati postavitev za čas sanacije ter podiranje po zaključku del.    
Upoštevan samo del odra, ki je potreben za dostop na streho objekta / na lokaciji pred garažo. Ostali del odra je zajet pri fasadi objekta. </t>
  </si>
  <si>
    <t>Dobava in postavitev gradbenega odra za dostop na lokacijo ter transport materiala. Upoštevati ves pritrdilen material, opiranje in zaščito, podnice, stranske deska, varovalne ograje ter podložne elemente. Upoštevati postavitev za čas sanacije ter podiranje po zaključku del.    
Upoštevan samo del odra za dostop na površino terase objekta. Obračun se ne izvede v kolikor se izdela sanacija površine tankoslojne terase.</t>
  </si>
  <si>
    <t xml:space="preserve">Dobava in postavitev gradbenega odra za dostop na lokacijo ter transport materiala. Upoštevati ves pritrdilen material, opiranje in zaščito, podnice, stranske deska, varovalne ograje ter podložne elemente. Upoštevati postavitev za čas sanacije ter podiranje po zaključku del.   </t>
  </si>
  <si>
    <t>Odstranitev steklene ograje na prostem robu lože. Upoštevati tudi odstranitev nosilnega profila. Začasno skladiščenje in čiščenje posameznih elementov. Ograja iz varnostnega stekla 2x6 mm, nazivne višine 1,05 metra</t>
  </si>
  <si>
    <t xml:space="preserve">Namestitev obstoječe steklene ograje na prostem robu lože, vključno z nosilnim profilom, na prvotno mesto. Ograja iz varnostnega stekla 2x6 mm, nazivne višine 1,05 metra. Upoštevati ves pritrdilen material. </t>
  </si>
  <si>
    <t>Pranje površine fasade pod pritiskom 120-150 bar</t>
  </si>
  <si>
    <t>Sanacija tankoslojne fasade</t>
  </si>
  <si>
    <t>Krpanje poškodovanih delov fasade - odstranitev poškodovane topotne izolacije, dobava in namestitev nove, tip TERVOL FP-PL deb. 10 cm, oziroma v območju podzidka in stikov s talno površino xps deb. 10 cm
ocena</t>
  </si>
  <si>
    <t>Dobava in vgradnja fasadnih profilov</t>
  </si>
  <si>
    <t xml:space="preserve"> - okenski 3d profili</t>
  </si>
  <si>
    <t xml:space="preserve"> - odkapni profil</t>
  </si>
  <si>
    <t xml:space="preserve"> - zaključni stop profil</t>
  </si>
  <si>
    <t xml:space="preserve">Izdelava armirnega sloja. Dva sloja lepila z potopljeno armirno mrežico. Upoštevati armiranje vogalov z krpicami min 40x20 cm. </t>
  </si>
  <si>
    <t xml:space="preserve">Izdelava predhodnega premaza celotne fasade in betonskih  in drugih fasadnih očiščenih zunanjih obnovljenih ometanih  površin z  akrylnim predpremazom, kompletno z vsemi pomožnimi deli in prenosi.  </t>
  </si>
  <si>
    <t xml:space="preserve">Izdelava premaza celotne fasade z  fasadno emulzijo, kompletno z vsemi pomožnimi deli in prenosi.  </t>
  </si>
  <si>
    <t>Barvanje zaključnega fasadnega sloja, barva na silikonski osnovi (npr. JUB - Silicatecolor), v tonu kot obstoječa 
po potrebi</t>
  </si>
  <si>
    <t>Dobava in vgradnja zaključnega fasadnega sloja na silikonski bazi, granulacije 2 mm mm, v barvi kot obstoječa</t>
  </si>
  <si>
    <t>Tlakovana površina nad vhodom v garažo</t>
  </si>
  <si>
    <t>Odstranitev nizkostenske obloge iz keramike, višine do 12 cm</t>
  </si>
  <si>
    <t>Odstranitev stenske obloge iz keramike / na parapetu, višine 40-45 cm</t>
  </si>
  <si>
    <t>Odstranitev kovinskih ograj, izdelanih iz okroglih cevi in ploščatega železa, sidrane v kapo parapeta. Začasno skladiščenje in označitev zaporedja</t>
  </si>
  <si>
    <t>Odstranitev kap atike iz alu barvane pločevine, d= 2 mm, r.š. 60 cm. Vključno z podložno pločevino</t>
  </si>
  <si>
    <t>Odstranitev osb plošč, širine 42 cm, debeline 20 mm, pritrjene na podlago. Upoštevati podkonstrukcijo</t>
  </si>
  <si>
    <t xml:space="preserve">Rezanje in odstranitev obstoječe obloge fasade, v višini do 40 cm, debeline do 10 cm, ki omogoča vgradnjo izolativnih in tesnilnih trakov na trdo / zidano podlago stene. V sklopu del upoštevati tudi izravnavo / pripravo površine, za nadaljno obdelavo. </t>
  </si>
  <si>
    <t>Odstranitev linijske kanalete. Kanaleta iz pp ohišja in inox rešetke</t>
  </si>
  <si>
    <t>Odstranitev točkovnega odtočnika / talnega sifona</t>
  </si>
  <si>
    <t>Izdelanega naklona proti odtočniku oziroma na prosti rob z mikroarmirano malto v debelini 0-75 mm. Podlago je potrebno pripraviti v predvidenem naklonu z min %, padec od sredine dolžine terase proti odtočniku (malta kot npr. Uzin NC 395, Betonprotekt RTF, Isomat Megacret-40, Mureksin SM 40, ..). Povprečna debelina sloja je ocenjena na 4,5 cm. 
Naklone proti odtočniku izdelati po priloženi skici</t>
  </si>
  <si>
    <t>Dobava in vgradnja  stranskega odtočnika z odvodom, L = 500 mm, za bitumenske trakove, premera 70 (50) mm. Na mestu odtočnika izvesti poglobitev 15-20 mm, dimenzije cca 60x60 cm</t>
  </si>
  <si>
    <t>Izdelava preboja preko obstoječe stene parapeta, premera 80 mm, v naklonu min 1%</t>
  </si>
  <si>
    <t>Povezava iztoka iz tlne površine, premera 70 (100) mm, na vertikalno odvodno cev. +Dolžina cevi za navezavo, vključno z kolenom, je do 1,00 metra</t>
  </si>
  <si>
    <t>Povezava iztoka iz terase premera 70 (100) mm, na vertikalno odvodno cev. Upoštevati izdelavo kolena, kot obstoječi ter njegovo namestitev. Dolžina cevi za navezavo, vključno z kolenom, je do 1,00 metra</t>
  </si>
  <si>
    <t xml:space="preserve">Dobava in vgradnja osb plošč, širine 42 cm, debeline 20 mm, na kapo parapeta. Osb plošče vgraditi v naklonu 3% proti notranji strani balkona. Upoštevati podlaganje in ves siderni  / vijačni material. Vijaki za pritrditev s široko glavo oziroma s široko podložko
Pod osb ploščo, na parapetnem zidu, mora biti sloj izolacije debeline min 5 cm </t>
  </si>
  <si>
    <t>Dobava in vgradnja  vertikalnega odtočnika z odvodom, L = 500 mm, za bitumenske trakove, premera 70 (50) mm. Na mestu odtočnika izvesti poglobitev 15-20 mm, dimenzije cca 60x60 cm</t>
  </si>
  <si>
    <t>Ponovna namestitev obstoječih kovinskih ograj. Upoštevati ves potreben pritrdilni material. Ograjo enostransko podložiti (padec kape) in dvigniti na distanco 5 mm nad kapo</t>
  </si>
  <si>
    <t xml:space="preserve">Dobava in vgradnja toplotne izolacije xps v debelini 10 cm, na parno zaporo. </t>
  </si>
  <si>
    <t>Dobava in vgradnja naklonske toplotne izolacije xps, dimenzija plošče 60x120 cm, npr. FIBRANxps INCLINE:</t>
  </si>
  <si>
    <t>- FIBRANxps INCLINE, naklon 1,67 % – A</t>
  </si>
  <si>
    <t>- FIBRANxps INCLINE, naklon 1,67 % – B</t>
  </si>
  <si>
    <t>- FIBRANxps INCLINE, naklon 1,67 % – C</t>
  </si>
  <si>
    <t>- FIBRANxps INCLINE, naklon 1,67 % – D</t>
  </si>
  <si>
    <t>- FIBRANxps INCLINE, naklon 1,67 % – O</t>
  </si>
  <si>
    <t>- FIBRANxps, d= 4 cm</t>
  </si>
  <si>
    <t>Atriji</t>
  </si>
  <si>
    <t>Dobava in vgradnja filca, za zaščito travnate površine, pred odlaganjem materiala. Filc širine 2,0 metra, gostote 200g/m2</t>
  </si>
  <si>
    <t>Sanacija talne površine</t>
  </si>
  <si>
    <t xml:space="preserve">Dobava in vgradnja bitumenskih trakov, 1 sloj (kot npr. Izotekt P4 plus). Upoštevati pazljivo vgradnjo in delo z odprtim ognjem. Zavihek min 25 cm, nad koto terena / finalnim tlakom.  </t>
  </si>
  <si>
    <t xml:space="preserve">Pranje površine zunanje stene objekta, pod pritiskom 120 do 150 bar </t>
  </si>
  <si>
    <t>Dobava in vgradnja čepaste folije. Folijo vgraditi na izolacijo xps z gladko površino, da omogoča vertikalen pomik</t>
  </si>
  <si>
    <r>
      <t>Dobava in vgradnja naklonske toplotne izolacije xps, dimenzija plošče 60x120 cm, npr. FIBRANxps, debeline 10 cm. Ploče na spodnji strani porezati pod kotom 45</t>
    </r>
    <r>
      <rPr>
        <vertAlign val="superscript"/>
        <sz val="10"/>
        <rFont val="Arial"/>
        <family val="2"/>
        <charset val="238"/>
      </rPr>
      <t>o</t>
    </r>
  </si>
  <si>
    <t>Zasip izkopanega materiala z izkopanim materialom, po plasteh 20 cm in sprotnim utrjevanjem z vibrirno ploščo</t>
  </si>
  <si>
    <t>Nalaganje in odvoz preostanka izkopanega materiala, na trajno deponijo / mesto za prevzem gradbenih odpadkov</t>
  </si>
  <si>
    <t>Dobava in vgradnja ter fina izravnava nasute podlage z peskom granulacije 4-8 mm, višine 15 cm</t>
  </si>
  <si>
    <t>Ročni in strojni izkop kanala ob objektu, globine do 0,8 metra, širine  do 60 cm, z odmetom na površino atrija. 
Zemljo odlagati ločeno, da se lahko izvede zasip in zatravitev</t>
  </si>
  <si>
    <t>Zasip izkopanega materiala z zemljo, plasti 20 cm in finim planiranjem</t>
  </si>
  <si>
    <t>Vgradnja filca, širine 1,0 metra, gostote 200g/m2</t>
  </si>
  <si>
    <t>Zatravitev površin s travnim semenom za osončene lege</t>
  </si>
  <si>
    <t>brez opcij</t>
  </si>
  <si>
    <t>z opcijami</t>
  </si>
  <si>
    <t>Streha objekta - bitumenski trakovi</t>
  </si>
  <si>
    <t>Streha objekta - strešna membrana</t>
  </si>
  <si>
    <t>Dobava in vgradnja bitumenskih trakov. Prvi sloj hidroizolacije – samolepilni trak npr. IZOSELF P4, drugi sloj hidroizolacije – varilni trak npr. IZOELAST P5 PLUS. Na nezaščitenih robovih atike vgraditi zaključni hidroizolacijski sloj – varilni trak s posipom npr. IZOELAST REFLEX F P5
Upoštevati ves pritrdilni material. Zaključek strešne membrane izvesti na način, da ta sega preko celotne kape atike / preko vgrajenih osb plošč. Vse ostale zaključke izvesti skladno z navodili proizvajalca in pravili stroke</t>
  </si>
  <si>
    <t xml:space="preserve">Dobava in vgradnja tipskih odtočnikov, premera 110 mm. Upoštevati navezavo na obstoječo vertikalno odvodno cev, ves potreben material za izvedbo spoja ter poglobitev površine na mestu plošče odtočnika - cca 1,5 cm pod nivo strehe   </t>
  </si>
  <si>
    <t xml:space="preserve">Dobava in vgradnja tipskih odtočnikov, premera 110 mm, na mestu varnostnih prelivov. Upoštevati  ves potreben material za izvedbo spoja. Varnostni preliv izvesti 3-5 cm nad najvišjo točko strehe   </t>
  </si>
  <si>
    <t xml:space="preserve">Dobava in vgradnja tipskih odtočnikov, premera 75 mm, na mestu izliva strehe nad dvigalom. Upoštevati  ves potreben material za izvedbo spoja. Izliv strehe izvesti na mestu poglobitve plošče odtočnika - cca 1,5 cm pod nivojem strehe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</si>
</sst>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0.00\ &quot;€&quot;;[Red]\-#,##0.00\ &quot;€&quot;"/>
    <numFmt numFmtId="164" formatCode="#,##0.00\ &quot;€&quot;"/>
    <numFmt numFmtId="165" formatCode="#,##0.0000"/>
    <numFmt numFmtId="166" formatCode="_-* #,##0.00\ [$€-1]_-;\-* #,##0.00\ [$€-1]_-;_-* &quot;-&quot;??\ [$€-1]_-;_-@_-"/>
  </numFmts>
  <fonts count="22" x14ac:knownFonts="1">
    <font>
      <sz val="10"/>
      <name val="Arial"/>
      <charset val="238"/>
    </font>
    <font>
      <sz val="11"/>
      <color theme="1"/>
      <name val="Calibri"/>
      <family val="2"/>
      <charset val="238"/>
      <scheme val="minor"/>
    </font>
    <font>
      <sz val="9"/>
      <name val="Arial"/>
      <family val="2"/>
      <charset val="238"/>
    </font>
    <font>
      <sz val="9"/>
      <color theme="1" tint="0.499984740745262"/>
      <name val="Arial"/>
      <family val="2"/>
      <charset val="238"/>
    </font>
    <font>
      <sz val="9"/>
      <name val="Arial"/>
      <family val="2"/>
      <charset val="238"/>
    </font>
    <font>
      <b/>
      <sz val="9"/>
      <name val="Arial"/>
      <family val="2"/>
      <charset val="238"/>
    </font>
    <font>
      <b/>
      <sz val="9"/>
      <name val="Arial"/>
      <family val="2"/>
      <charset val="238"/>
    </font>
    <font>
      <sz val="11"/>
      <color rgb="FF9C6500"/>
      <name val="Calibri"/>
      <family val="2"/>
      <charset val="238"/>
      <scheme val="minor"/>
    </font>
    <font>
      <sz val="10"/>
      <color theme="1"/>
      <name val="Arial"/>
      <family val="2"/>
      <charset val="238"/>
    </font>
    <font>
      <b/>
      <sz val="10"/>
      <color theme="1"/>
      <name val="Arial"/>
      <family val="2"/>
      <charset val="238"/>
    </font>
    <font>
      <b/>
      <sz val="10"/>
      <name val="Arial"/>
      <family val="2"/>
      <charset val="238"/>
    </font>
    <font>
      <sz val="10"/>
      <name val="Arial"/>
      <family val="2"/>
      <charset val="238"/>
    </font>
    <font>
      <sz val="10"/>
      <color theme="1" tint="0.499984740745262"/>
      <name val="Arial"/>
      <family val="2"/>
      <charset val="238"/>
    </font>
    <font>
      <sz val="10"/>
      <color theme="0"/>
      <name val="Arial"/>
      <family val="2"/>
      <charset val="238"/>
    </font>
    <font>
      <sz val="10"/>
      <color rgb="FF000000"/>
      <name val="Arial"/>
      <family val="2"/>
      <charset val="238"/>
    </font>
    <font>
      <i/>
      <sz val="10"/>
      <color rgb="FF7030A0"/>
      <name val="Arial"/>
      <family val="2"/>
      <charset val="238"/>
    </font>
    <font>
      <i/>
      <sz val="10"/>
      <color theme="1" tint="0.499984740745262"/>
      <name val="Arial"/>
      <family val="2"/>
      <charset val="238"/>
    </font>
    <font>
      <i/>
      <sz val="10"/>
      <color theme="1"/>
      <name val="Arial"/>
      <family val="2"/>
      <charset val="238"/>
    </font>
    <font>
      <b/>
      <sz val="10"/>
      <color theme="0"/>
      <name val="Arial"/>
      <family val="2"/>
      <charset val="238"/>
    </font>
    <font>
      <sz val="10"/>
      <color rgb="FF7030A0"/>
      <name val="Arial"/>
      <family val="2"/>
      <charset val="238"/>
    </font>
    <font>
      <sz val="11"/>
      <name val="Calibri"/>
      <family val="2"/>
      <charset val="238"/>
      <scheme val="minor"/>
    </font>
    <font>
      <vertAlign val="superscript"/>
      <sz val="10"/>
      <name val="Arial"/>
      <family val="2"/>
      <charset val="238"/>
    </font>
  </fonts>
  <fills count="7">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rgb="FFFFEB9C"/>
      </patternFill>
    </fill>
    <fill>
      <patternFill patternType="solid">
        <fgColor theme="0" tint="-0.14999847407452621"/>
        <bgColor indexed="64"/>
      </patternFill>
    </fill>
    <fill>
      <patternFill patternType="solid">
        <fgColor theme="6" tint="0.7999816888943144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0" fontId="7" fillId="4" borderId="0" applyNumberFormat="0" applyBorder="0" applyAlignment="0" applyProtection="0"/>
    <xf numFmtId="0" fontId="1" fillId="0" borderId="0"/>
    <xf numFmtId="0" fontId="11" fillId="0" borderId="0"/>
  </cellStyleXfs>
  <cellXfs count="345">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xf>
    <xf numFmtId="4" fontId="2" fillId="0" borderId="0" xfId="0" applyNumberFormat="1" applyFont="1"/>
    <xf numFmtId="164" fontId="2" fillId="0" borderId="0" xfId="0" applyNumberFormat="1" applyFont="1"/>
    <xf numFmtId="0" fontId="3" fillId="0" borderId="0" xfId="0" applyFont="1"/>
    <xf numFmtId="2" fontId="3" fillId="0" borderId="0" xfId="0" applyNumberFormat="1" applyFont="1" applyAlignment="1"/>
    <xf numFmtId="0" fontId="4" fillId="0" borderId="0" xfId="0" applyFont="1" applyAlignment="1">
      <alignment wrapText="1"/>
    </xf>
    <xf numFmtId="4" fontId="4" fillId="0" borderId="0" xfId="0" applyNumberFormat="1" applyFont="1"/>
    <xf numFmtId="164" fontId="4" fillId="0" borderId="0" xfId="0" applyNumberFormat="1" applyFont="1"/>
    <xf numFmtId="0" fontId="2" fillId="0" borderId="1" xfId="0" applyFont="1" applyBorder="1"/>
    <xf numFmtId="0" fontId="2" fillId="0" borderId="1" xfId="0" applyFont="1" applyBorder="1" applyAlignment="1">
      <alignment wrapText="1"/>
    </xf>
    <xf numFmtId="0" fontId="2" fillId="0" borderId="1" xfId="0" applyFont="1" applyBorder="1" applyAlignment="1">
      <alignment horizontal="center"/>
    </xf>
    <xf numFmtId="4" fontId="2" fillId="0" borderId="1" xfId="0" applyNumberFormat="1" applyFont="1" applyBorder="1"/>
    <xf numFmtId="164" fontId="2" fillId="0" borderId="1" xfId="0" applyNumberFormat="1" applyFont="1" applyBorder="1"/>
    <xf numFmtId="2" fontId="2" fillId="0" borderId="0" xfId="0" applyNumberFormat="1" applyFont="1" applyAlignment="1">
      <alignment horizontal="center"/>
    </xf>
    <xf numFmtId="2" fontId="2" fillId="0" borderId="0" xfId="0" applyNumberFormat="1" applyFont="1"/>
    <xf numFmtId="0" fontId="5" fillId="0" borderId="0" xfId="0" applyFont="1" applyAlignment="1">
      <alignment wrapText="1"/>
    </xf>
    <xf numFmtId="2" fontId="2" fillId="0" borderId="0" xfId="0" applyNumberFormat="1" applyFont="1" applyAlignment="1"/>
    <xf numFmtId="0" fontId="3" fillId="0" borderId="0" xfId="0" applyFont="1" applyBorder="1"/>
    <xf numFmtId="2" fontId="5" fillId="0" borderId="0" xfId="0" applyNumberFormat="1" applyFont="1" applyAlignment="1">
      <alignment horizontal="center"/>
    </xf>
    <xf numFmtId="0" fontId="6" fillId="0" borderId="0" xfId="0" applyFont="1"/>
    <xf numFmtId="164" fontId="2" fillId="0" borderId="0" xfId="0" quotePrefix="1" applyNumberFormat="1" applyFont="1"/>
    <xf numFmtId="0" fontId="2" fillId="2" borderId="0" xfId="0" applyFont="1" applyFill="1"/>
    <xf numFmtId="0" fontId="2" fillId="0" borderId="0" xfId="0" applyFont="1" applyFill="1"/>
    <xf numFmtId="0" fontId="2" fillId="0" borderId="0" xfId="0" applyFont="1" applyBorder="1"/>
    <xf numFmtId="164" fontId="3" fillId="0" borderId="0" xfId="0" applyNumberFormat="1" applyFont="1" applyBorder="1"/>
    <xf numFmtId="2" fontId="3" fillId="0" borderId="0" xfId="0" applyNumberFormat="1" applyFont="1" applyBorder="1" applyAlignment="1"/>
    <xf numFmtId="10" fontId="2" fillId="0" borderId="0" xfId="0" applyNumberFormat="1" applyFont="1"/>
    <xf numFmtId="8" fontId="2" fillId="0" borderId="0" xfId="0" applyNumberFormat="1" applyFont="1"/>
    <xf numFmtId="0" fontId="2" fillId="0" borderId="0" xfId="0" applyFont="1" applyAlignment="1"/>
    <xf numFmtId="0" fontId="6" fillId="0" borderId="0" xfId="0" applyFont="1" applyAlignment="1">
      <alignment wrapText="1"/>
    </xf>
    <xf numFmtId="0" fontId="6" fillId="0" borderId="0" xfId="0" applyFont="1" applyAlignment="1">
      <alignment horizontal="center"/>
    </xf>
    <xf numFmtId="4" fontId="6" fillId="0" borderId="0" xfId="0" applyNumberFormat="1" applyFont="1"/>
    <xf numFmtId="164" fontId="6" fillId="0" borderId="0" xfId="0" applyNumberFormat="1" applyFont="1"/>
    <xf numFmtId="0" fontId="5" fillId="0" borderId="0" xfId="0" applyFont="1" applyAlignment="1">
      <alignment horizontal="center"/>
    </xf>
    <xf numFmtId="0" fontId="2" fillId="0" borderId="0" xfId="0" applyFont="1" applyAlignment="1">
      <alignment horizontal="center" wrapText="1"/>
    </xf>
    <xf numFmtId="4" fontId="2" fillId="0" borderId="0" xfId="0" applyNumberFormat="1" applyFont="1" applyAlignment="1">
      <alignment wrapText="1"/>
    </xf>
    <xf numFmtId="0" fontId="3" fillId="0" borderId="0" xfId="0" applyFont="1" applyBorder="1" applyAlignment="1">
      <alignment wrapText="1"/>
    </xf>
    <xf numFmtId="164" fontId="3" fillId="0" borderId="0" xfId="0" quotePrefix="1" applyNumberFormat="1" applyFont="1" applyBorder="1"/>
    <xf numFmtId="0" fontId="6" fillId="0" borderId="0" xfId="0" applyFont="1" applyFill="1"/>
    <xf numFmtId="0" fontId="2" fillId="3" borderId="0" xfId="0" applyFont="1" applyFill="1"/>
    <xf numFmtId="0" fontId="2" fillId="0" borderId="0" xfId="0" applyFont="1" applyAlignment="1">
      <alignment wrapText="1"/>
    </xf>
    <xf numFmtId="0" fontId="2" fillId="0" borderId="0" xfId="0" applyFont="1" applyAlignment="1"/>
    <xf numFmtId="0" fontId="4" fillId="0" borderId="0" xfId="0" applyFont="1" applyAlignment="1">
      <alignment horizontal="center"/>
    </xf>
    <xf numFmtId="0" fontId="4" fillId="0" borderId="0" xfId="0" applyFont="1"/>
    <xf numFmtId="0" fontId="2" fillId="0" borderId="0" xfId="0" applyFont="1" applyFill="1" applyAlignment="1">
      <alignment horizontal="center"/>
    </xf>
    <xf numFmtId="4" fontId="2" fillId="0" borderId="0" xfId="0" applyNumberFormat="1" applyFont="1" applyFill="1"/>
    <xf numFmtId="10" fontId="2" fillId="0" borderId="0" xfId="0" applyNumberFormat="1" applyFont="1" applyFill="1"/>
    <xf numFmtId="164" fontId="2" fillId="0" borderId="0" xfId="0" applyNumberFormat="1" applyFont="1" applyFill="1"/>
    <xf numFmtId="0" fontId="5" fillId="0" borderId="0" xfId="0" applyFont="1" applyFill="1" applyAlignment="1">
      <alignment horizontal="center"/>
    </xf>
    <xf numFmtId="0" fontId="2" fillId="0" borderId="0" xfId="0" applyFont="1" applyFill="1" applyAlignment="1">
      <alignment horizontal="center" wrapText="1"/>
    </xf>
    <xf numFmtId="4" fontId="2" fillId="0" borderId="0" xfId="0" applyNumberFormat="1" applyFont="1" applyFill="1" applyAlignment="1">
      <alignment wrapText="1"/>
    </xf>
    <xf numFmtId="0" fontId="4" fillId="0" borderId="0" xfId="0" applyFont="1" applyFill="1" applyAlignment="1">
      <alignment horizontal="center"/>
    </xf>
    <xf numFmtId="0" fontId="4" fillId="0" borderId="0" xfId="0" applyFont="1" applyFill="1"/>
    <xf numFmtId="0" fontId="5" fillId="0" borderId="0" xfId="0" applyNumberFormat="1" applyFont="1" applyAlignment="1">
      <alignment wrapText="1"/>
    </xf>
    <xf numFmtId="0" fontId="2" fillId="0" borderId="1" xfId="0" applyNumberFormat="1" applyFont="1" applyBorder="1" applyAlignment="1">
      <alignment wrapText="1"/>
    </xf>
    <xf numFmtId="0" fontId="2" fillId="0" borderId="0" xfId="0" applyNumberFormat="1" applyFont="1" applyAlignment="1">
      <alignment wrapText="1"/>
    </xf>
    <xf numFmtId="0" fontId="4" fillId="0" borderId="0" xfId="0" applyNumberFormat="1" applyFont="1" applyAlignment="1">
      <alignment wrapText="1"/>
    </xf>
    <xf numFmtId="0" fontId="6" fillId="0" borderId="0" xfId="0" applyNumberFormat="1" applyFont="1" applyAlignment="1">
      <alignment wrapText="1"/>
    </xf>
    <xf numFmtId="0" fontId="2" fillId="0" borderId="0" xfId="0" applyNumberFormat="1" applyFont="1" applyFill="1" applyAlignment="1">
      <alignment wrapText="1"/>
    </xf>
    <xf numFmtId="0" fontId="4" fillId="0" borderId="0" xfId="0" applyNumberFormat="1" applyFont="1" applyFill="1" applyAlignment="1">
      <alignment wrapText="1"/>
    </xf>
    <xf numFmtId="164" fontId="3" fillId="0" borderId="0" xfId="0" applyNumberFormat="1" applyFont="1"/>
    <xf numFmtId="4" fontId="3" fillId="0" borderId="0" xfId="0" applyNumberFormat="1" applyFont="1" applyFill="1"/>
    <xf numFmtId="165" fontId="2" fillId="0" borderId="0" xfId="0" applyNumberFormat="1" applyFont="1" applyFill="1"/>
    <xf numFmtId="10" fontId="4" fillId="0" borderId="0" xfId="0" applyNumberFormat="1" applyFont="1" applyFill="1" applyAlignment="1">
      <alignment horizontal="center"/>
    </xf>
    <xf numFmtId="8" fontId="4" fillId="0" borderId="0" xfId="0" applyNumberFormat="1" applyFont="1" applyFill="1" applyAlignment="1">
      <alignment horizontal="center"/>
    </xf>
    <xf numFmtId="10" fontId="2" fillId="0" borderId="0" xfId="0" applyNumberFormat="1" applyFont="1" applyAlignment="1">
      <alignment horizontal="center"/>
    </xf>
    <xf numFmtId="0" fontId="5" fillId="0" borderId="0" xfId="0" applyNumberFormat="1" applyFont="1" applyFill="1" applyAlignment="1">
      <alignment wrapText="1"/>
    </xf>
    <xf numFmtId="0" fontId="10" fillId="0" borderId="0" xfId="2" applyFont="1" applyAlignment="1">
      <alignment horizontal="center" vertical="top" wrapText="1"/>
    </xf>
    <xf numFmtId="0" fontId="10" fillId="0" borderId="0" xfId="2" applyFont="1" applyFill="1" applyAlignment="1">
      <alignment horizontal="right" vertical="top" wrapText="1"/>
    </xf>
    <xf numFmtId="0" fontId="10" fillId="0" borderId="0" xfId="2" quotePrefix="1" applyFont="1" applyFill="1" applyAlignment="1">
      <alignment horizontal="left"/>
    </xf>
    <xf numFmtId="4" fontId="11" fillId="0" borderId="0" xfId="2" applyNumberFormat="1" applyFont="1" applyFill="1" applyAlignment="1">
      <alignment horizontal="center"/>
    </xf>
    <xf numFmtId="166" fontId="11" fillId="0" borderId="0" xfId="2" applyNumberFormat="1" applyFont="1" applyFill="1" applyAlignment="1">
      <alignment horizontal="center"/>
    </xf>
    <xf numFmtId="166" fontId="11" fillId="0" borderId="0" xfId="2" applyNumberFormat="1" applyFont="1" applyFill="1" applyAlignment="1">
      <alignment horizontal="right"/>
    </xf>
    <xf numFmtId="0" fontId="12" fillId="0" borderId="0" xfId="2" applyFont="1"/>
    <xf numFmtId="0" fontId="11" fillId="0" borderId="0" xfId="2" applyFont="1"/>
    <xf numFmtId="0" fontId="11" fillId="0" borderId="0" xfId="2" applyFont="1" applyAlignment="1">
      <alignment horizontal="center" vertical="top" wrapText="1"/>
    </xf>
    <xf numFmtId="0" fontId="11" fillId="0" borderId="0" xfId="2" applyFont="1" applyAlignment="1">
      <alignment horizontal="center" wrapText="1"/>
    </xf>
    <xf numFmtId="166" fontId="11" fillId="0" borderId="0" xfId="2" applyNumberFormat="1" applyFont="1" applyAlignment="1">
      <alignment horizontal="center"/>
    </xf>
    <xf numFmtId="0" fontId="11" fillId="0" borderId="0" xfId="2" applyFont="1" applyAlignment="1">
      <alignment horizontal="right"/>
    </xf>
    <xf numFmtId="4" fontId="11" fillId="0" borderId="0" xfId="2" applyNumberFormat="1" applyFont="1" applyAlignment="1">
      <alignment horizontal="center"/>
    </xf>
    <xf numFmtId="166" fontId="11" fillId="0" borderId="0" xfId="2" applyNumberFormat="1" applyFont="1" applyBorder="1" applyAlignment="1">
      <alignment horizontal="center" wrapText="1"/>
    </xf>
    <xf numFmtId="166" fontId="11" fillId="0" borderId="0" xfId="2" applyNumberFormat="1" applyFont="1" applyBorder="1" applyAlignment="1">
      <alignment horizontal="right"/>
    </xf>
    <xf numFmtId="0" fontId="10" fillId="0" borderId="0" xfId="2" applyFont="1" applyFill="1" applyAlignment="1">
      <alignment horizontal="right" vertical="top"/>
    </xf>
    <xf numFmtId="0" fontId="8" fillId="0" borderId="0" xfId="2" applyFont="1" applyBorder="1" applyAlignment="1">
      <alignment horizontal="center" vertical="top"/>
    </xf>
    <xf numFmtId="0" fontId="8" fillId="0" borderId="0" xfId="2" applyFont="1" applyAlignment="1">
      <alignment vertical="top"/>
    </xf>
    <xf numFmtId="4" fontId="12" fillId="0" borderId="0" xfId="2" applyNumberFormat="1" applyFont="1" applyAlignment="1">
      <alignment vertical="top"/>
    </xf>
    <xf numFmtId="0" fontId="12" fillId="0" borderId="0" xfId="2" applyFont="1" applyAlignment="1">
      <alignment horizontal="right" vertical="top"/>
    </xf>
    <xf numFmtId="0" fontId="12" fillId="0" borderId="0" xfId="2" applyFont="1" applyAlignment="1">
      <alignment vertical="top"/>
    </xf>
    <xf numFmtId="4" fontId="11" fillId="5" borderId="2" xfId="2" applyNumberFormat="1" applyFont="1" applyFill="1" applyBorder="1" applyAlignment="1">
      <alignment horizontal="center" vertical="top" wrapText="1"/>
    </xf>
    <xf numFmtId="4" fontId="11" fillId="0" borderId="0" xfId="2" applyNumberFormat="1" applyFont="1" applyBorder="1" applyAlignment="1">
      <alignment horizontal="justify" vertical="top" wrapText="1"/>
    </xf>
    <xf numFmtId="4" fontId="12" fillId="0" borderId="0" xfId="2" applyNumberFormat="1" applyFont="1" applyBorder="1" applyAlignment="1">
      <alignment horizontal="justify" vertical="top" wrapText="1"/>
    </xf>
    <xf numFmtId="3" fontId="11" fillId="0" borderId="2" xfId="2" applyNumberFormat="1" applyFont="1" applyBorder="1" applyAlignment="1">
      <alignment horizontal="center" vertical="top" wrapText="1"/>
    </xf>
    <xf numFmtId="3" fontId="11" fillId="0" borderId="2" xfId="2" applyNumberFormat="1" applyFont="1" applyBorder="1" applyAlignment="1">
      <alignment horizontal="center" vertical="top"/>
    </xf>
    <xf numFmtId="3" fontId="11" fillId="0" borderId="3" xfId="2" applyNumberFormat="1" applyFont="1" applyBorder="1" applyAlignment="1">
      <alignment horizontal="center" vertical="top"/>
    </xf>
    <xf numFmtId="3" fontId="11" fillId="0" borderId="4" xfId="2" applyNumberFormat="1" applyFont="1" applyBorder="1" applyAlignment="1">
      <alignment horizontal="center" vertical="top"/>
    </xf>
    <xf numFmtId="3" fontId="11" fillId="0" borderId="5" xfId="2" applyNumberFormat="1" applyFont="1" applyBorder="1" applyAlignment="1">
      <alignment horizontal="center" vertical="top"/>
    </xf>
    <xf numFmtId="4" fontId="12" fillId="5" borderId="0" xfId="2" applyNumberFormat="1" applyFont="1" applyFill="1" applyAlignment="1">
      <alignment vertical="top"/>
    </xf>
    <xf numFmtId="0" fontId="8" fillId="0" borderId="0" xfId="2" applyFont="1" applyFill="1" applyAlignment="1">
      <alignment vertical="top"/>
    </xf>
    <xf numFmtId="0" fontId="11" fillId="0" borderId="0" xfId="2" applyFont="1" applyFill="1" applyBorder="1" applyAlignment="1">
      <alignment horizontal="center" vertical="top"/>
    </xf>
    <xf numFmtId="4" fontId="11" fillId="0" borderId="0" xfId="2" applyNumberFormat="1" applyFont="1" applyFill="1" applyBorder="1" applyAlignment="1">
      <alignment vertical="top"/>
    </xf>
    <xf numFmtId="4" fontId="12" fillId="0" borderId="0" xfId="2" applyNumberFormat="1" applyFont="1" applyFill="1" applyAlignment="1">
      <alignment vertical="top"/>
    </xf>
    <xf numFmtId="0" fontId="12" fillId="0" borderId="0" xfId="2" applyFont="1" applyFill="1" applyAlignment="1">
      <alignment horizontal="right" vertical="top"/>
    </xf>
    <xf numFmtId="0" fontId="12" fillId="0" borderId="0" xfId="2" applyFont="1" applyFill="1" applyAlignment="1">
      <alignment vertical="top"/>
    </xf>
    <xf numFmtId="0" fontId="8" fillId="0" borderId="0" xfId="2" applyFont="1" applyBorder="1" applyAlignment="1">
      <alignment vertical="top" wrapText="1"/>
    </xf>
    <xf numFmtId="4" fontId="8" fillId="0" borderId="0" xfId="2" applyNumberFormat="1" applyFont="1" applyBorder="1" applyAlignment="1">
      <alignment vertical="top"/>
    </xf>
    <xf numFmtId="0" fontId="9" fillId="5" borderId="2" xfId="2" applyFont="1" applyFill="1" applyBorder="1" applyAlignment="1">
      <alignment horizontal="center" vertical="top"/>
    </xf>
    <xf numFmtId="0" fontId="9" fillId="5" borderId="2" xfId="2" applyFont="1" applyFill="1" applyBorder="1" applyAlignment="1">
      <alignment vertical="top" wrapText="1"/>
    </xf>
    <xf numFmtId="0" fontId="8" fillId="5" borderId="2" xfId="2" applyFont="1" applyFill="1" applyBorder="1" applyAlignment="1">
      <alignment horizontal="center" vertical="top"/>
    </xf>
    <xf numFmtId="4" fontId="8" fillId="5" borderId="2" xfId="2" applyNumberFormat="1" applyFont="1" applyFill="1" applyBorder="1" applyAlignment="1">
      <alignment vertical="top"/>
    </xf>
    <xf numFmtId="166" fontId="13" fillId="0" borderId="0" xfId="2" applyNumberFormat="1" applyFont="1" applyFill="1" applyAlignment="1">
      <alignment horizontal="right" vertical="top" wrapText="1"/>
    </xf>
    <xf numFmtId="166" fontId="13" fillId="0" borderId="0" xfId="2" applyNumberFormat="1" applyFont="1" applyFill="1" applyAlignment="1">
      <alignment horizontal="right" vertical="top"/>
    </xf>
    <xf numFmtId="0" fontId="11" fillId="0" borderId="5" xfId="2" applyFont="1" applyBorder="1" applyAlignment="1">
      <alignment horizontal="center" vertical="top" wrapText="1"/>
    </xf>
    <xf numFmtId="0" fontId="8" fillId="0" borderId="5" xfId="2" applyFont="1" applyBorder="1" applyAlignment="1">
      <alignment horizontal="left" vertical="center" wrapText="1"/>
    </xf>
    <xf numFmtId="4" fontId="11" fillId="0" borderId="1" xfId="2" applyNumberFormat="1" applyFont="1" applyBorder="1" applyAlignment="1">
      <alignment horizontal="center" vertical="top"/>
    </xf>
    <xf numFmtId="166" fontId="11" fillId="6" borderId="2" xfId="2" applyNumberFormat="1" applyFont="1" applyFill="1" applyBorder="1" applyAlignment="1" applyProtection="1">
      <alignment horizontal="center" vertical="top"/>
      <protection locked="0"/>
    </xf>
    <xf numFmtId="166" fontId="11" fillId="0" borderId="2" xfId="2" applyNumberFormat="1" applyFont="1" applyFill="1" applyBorder="1" applyAlignment="1">
      <alignment vertical="top" wrapText="1"/>
    </xf>
    <xf numFmtId="0" fontId="11" fillId="0" borderId="2" xfId="2" applyFont="1" applyBorder="1" applyAlignment="1">
      <alignment horizontal="center" vertical="top" wrapText="1"/>
    </xf>
    <xf numFmtId="0" fontId="8" fillId="0" borderId="2" xfId="2" applyFont="1" applyBorder="1" applyAlignment="1">
      <alignment horizontal="left" vertical="center" wrapText="1"/>
    </xf>
    <xf numFmtId="4" fontId="11" fillId="0" borderId="2" xfId="2" applyNumberFormat="1" applyFont="1" applyBorder="1" applyAlignment="1">
      <alignment vertical="top"/>
    </xf>
    <xf numFmtId="0" fontId="11" fillId="0" borderId="2" xfId="2" applyFont="1" applyFill="1" applyBorder="1" applyAlignment="1">
      <alignment horizontal="center" vertical="top" wrapText="1"/>
    </xf>
    <xf numFmtId="0" fontId="14" fillId="0" borderId="5" xfId="2" applyFont="1" applyBorder="1" applyAlignment="1">
      <alignment horizontal="left" vertical="center" wrapText="1"/>
    </xf>
    <xf numFmtId="0" fontId="11" fillId="0" borderId="6" xfId="2" applyFont="1" applyFill="1" applyBorder="1" applyAlignment="1">
      <alignment horizontal="center" vertical="top"/>
    </xf>
    <xf numFmtId="4" fontId="11" fillId="0" borderId="2" xfId="2" applyNumberFormat="1" applyFont="1" applyFill="1" applyBorder="1" applyAlignment="1">
      <alignment vertical="top"/>
    </xf>
    <xf numFmtId="0" fontId="16" fillId="0" borderId="0" xfId="2" applyFont="1" applyAlignment="1">
      <alignment vertical="top"/>
    </xf>
    <xf numFmtId="0" fontId="15" fillId="0" borderId="0" xfId="2" applyFont="1" applyAlignment="1">
      <alignment vertical="top"/>
    </xf>
    <xf numFmtId="0" fontId="11" fillId="0" borderId="0" xfId="2" applyFont="1" applyFill="1" applyBorder="1" applyAlignment="1">
      <alignment horizontal="center" vertical="top" wrapText="1"/>
    </xf>
    <xf numFmtId="0" fontId="8" fillId="0" borderId="0" xfId="2" applyFont="1" applyFill="1" applyBorder="1" applyAlignment="1">
      <alignment vertical="top" wrapText="1"/>
    </xf>
    <xf numFmtId="166" fontId="11" fillId="0" borderId="0" xfId="2" applyNumberFormat="1" applyFont="1" applyFill="1" applyBorder="1" applyAlignment="1">
      <alignment horizontal="center" vertical="top"/>
    </xf>
    <xf numFmtId="166" fontId="11" fillId="0" borderId="0" xfId="2" applyNumberFormat="1" applyFont="1" applyFill="1" applyBorder="1" applyAlignment="1">
      <alignment vertical="top" wrapText="1"/>
    </xf>
    <xf numFmtId="0" fontId="11" fillId="0" borderId="0" xfId="2" applyFont="1" applyBorder="1" applyAlignment="1">
      <alignment horizontal="center" vertical="top" wrapText="1"/>
    </xf>
    <xf numFmtId="0" fontId="11" fillId="0" borderId="0" xfId="2" applyFont="1" applyBorder="1" applyAlignment="1">
      <alignment vertical="top" wrapText="1"/>
    </xf>
    <xf numFmtId="0" fontId="11" fillId="0" borderId="0" xfId="2" applyFont="1" applyBorder="1" applyAlignment="1">
      <alignment horizontal="center" vertical="top"/>
    </xf>
    <xf numFmtId="4" fontId="11" fillId="0" borderId="0" xfId="2" applyNumberFormat="1" applyFont="1" applyBorder="1" applyAlignment="1">
      <alignment vertical="top"/>
    </xf>
    <xf numFmtId="166" fontId="11" fillId="0" borderId="0" xfId="2" applyNumberFormat="1" applyFont="1" applyFill="1" applyAlignment="1" applyProtection="1">
      <alignment horizontal="center" vertical="top"/>
      <protection locked="0"/>
    </xf>
    <xf numFmtId="166" fontId="11" fillId="0" borderId="0" xfId="2" applyNumberFormat="1" applyFont="1" applyFill="1" applyAlignment="1">
      <alignment vertical="top" wrapText="1"/>
    </xf>
    <xf numFmtId="0" fontId="8" fillId="0" borderId="2" xfId="2" applyFont="1" applyFill="1" applyBorder="1" applyAlignment="1">
      <alignment horizontal="center" vertical="top"/>
    </xf>
    <xf numFmtId="0" fontId="16" fillId="0" borderId="2" xfId="2" applyFont="1" applyFill="1" applyBorder="1" applyAlignment="1">
      <alignment vertical="top" wrapText="1"/>
    </xf>
    <xf numFmtId="4" fontId="8" fillId="0" borderId="2" xfId="2" applyNumberFormat="1" applyFont="1" applyFill="1" applyBorder="1" applyAlignment="1">
      <alignment vertical="top"/>
    </xf>
    <xf numFmtId="0" fontId="8" fillId="0" borderId="2" xfId="2" applyFont="1" applyBorder="1" applyAlignment="1">
      <alignment horizontal="center" vertical="top"/>
    </xf>
    <xf numFmtId="0" fontId="11" fillId="0" borderId="2" xfId="2" applyFont="1" applyBorder="1" applyAlignment="1">
      <alignment vertical="top" wrapText="1"/>
    </xf>
    <xf numFmtId="4" fontId="11" fillId="0" borderId="2" xfId="2" applyNumberFormat="1" applyFont="1" applyBorder="1" applyAlignment="1">
      <alignment vertical="top" wrapText="1"/>
    </xf>
    <xf numFmtId="4" fontId="8" fillId="0" borderId="2" xfId="2" applyNumberFormat="1" applyFont="1" applyBorder="1" applyAlignment="1">
      <alignment vertical="top"/>
    </xf>
    <xf numFmtId="0" fontId="11" fillId="0" borderId="2" xfId="2" applyFont="1" applyBorder="1" applyAlignment="1">
      <alignment horizontal="center" vertical="top"/>
    </xf>
    <xf numFmtId="0" fontId="11" fillId="0" borderId="0" xfId="2" applyFont="1" applyAlignment="1">
      <alignment vertical="top"/>
    </xf>
    <xf numFmtId="0" fontId="11" fillId="0" borderId="0" xfId="2" applyFont="1" applyAlignment="1">
      <alignment horizontal="right" vertical="top"/>
    </xf>
    <xf numFmtId="0" fontId="8" fillId="0" borderId="0" xfId="2" applyFont="1" applyFill="1" applyBorder="1" applyAlignment="1">
      <alignment horizontal="center" vertical="top"/>
    </xf>
    <xf numFmtId="4" fontId="8" fillId="0" borderId="0" xfId="2" applyNumberFormat="1" applyFont="1" applyFill="1" applyBorder="1" applyAlignment="1">
      <alignment vertical="top"/>
    </xf>
    <xf numFmtId="0" fontId="8" fillId="0" borderId="6" xfId="2" applyFont="1" applyBorder="1" applyAlignment="1">
      <alignment horizontal="center" vertical="top"/>
    </xf>
    <xf numFmtId="164" fontId="8" fillId="6" borderId="3" xfId="2" applyNumberFormat="1" applyFont="1" applyFill="1" applyBorder="1" applyAlignment="1" applyProtection="1">
      <alignment horizontal="center" vertical="top" wrapText="1"/>
      <protection locked="0"/>
    </xf>
    <xf numFmtId="166" fontId="8" fillId="0" borderId="3" xfId="2" applyNumberFormat="1" applyFont="1" applyFill="1" applyBorder="1" applyAlignment="1">
      <alignment vertical="top" wrapText="1"/>
    </xf>
    <xf numFmtId="0" fontId="8" fillId="0" borderId="5" xfId="2" applyFont="1" applyBorder="1" applyAlignment="1">
      <alignment vertical="top" wrapText="1"/>
    </xf>
    <xf numFmtId="164" fontId="17" fillId="6" borderId="3" xfId="2" applyNumberFormat="1" applyFont="1" applyFill="1" applyBorder="1" applyAlignment="1" applyProtection="1">
      <alignment horizontal="center" vertical="top" wrapText="1"/>
      <protection locked="0"/>
    </xf>
    <xf numFmtId="166" fontId="17" fillId="0" borderId="3" xfId="2" applyNumberFormat="1" applyFont="1" applyFill="1" applyBorder="1" applyAlignment="1">
      <alignment vertical="top" wrapText="1"/>
    </xf>
    <xf numFmtId="4" fontId="16" fillId="0" borderId="0" xfId="2" applyNumberFormat="1" applyFont="1" applyAlignment="1">
      <alignment vertical="top"/>
    </xf>
    <xf numFmtId="0" fontId="16" fillId="0" borderId="0" xfId="2" applyFont="1" applyAlignment="1">
      <alignment horizontal="right" vertical="top"/>
    </xf>
    <xf numFmtId="164" fontId="8" fillId="6" borderId="2" xfId="2" applyNumberFormat="1" applyFont="1" applyFill="1" applyBorder="1" applyAlignment="1" applyProtection="1">
      <alignment horizontal="center" vertical="top" wrapText="1"/>
      <protection locked="0"/>
    </xf>
    <xf numFmtId="166" fontId="8" fillId="0" borderId="2" xfId="2" applyNumberFormat="1" applyFont="1" applyFill="1" applyBorder="1" applyAlignment="1">
      <alignment vertical="top" wrapText="1"/>
    </xf>
    <xf numFmtId="164" fontId="8" fillId="0" borderId="0" xfId="2" applyNumberFormat="1" applyFont="1" applyFill="1" applyBorder="1" applyAlignment="1" applyProtection="1">
      <alignment horizontal="center" vertical="top" wrapText="1"/>
      <protection locked="0"/>
    </xf>
    <xf numFmtId="166" fontId="8" fillId="0" borderId="0" xfId="2" applyNumberFormat="1" applyFont="1" applyFill="1" applyBorder="1" applyAlignment="1">
      <alignment vertical="top" wrapText="1"/>
    </xf>
    <xf numFmtId="0" fontId="9" fillId="0" borderId="2" xfId="2" applyFont="1" applyFill="1" applyBorder="1" applyAlignment="1">
      <alignment vertical="top" wrapText="1"/>
    </xf>
    <xf numFmtId="10" fontId="8" fillId="0" borderId="2" xfId="2" applyNumberFormat="1" applyFont="1" applyBorder="1" applyAlignment="1">
      <alignment vertical="top"/>
    </xf>
    <xf numFmtId="4" fontId="9" fillId="0" borderId="2" xfId="2" applyNumberFormat="1" applyFont="1" applyBorder="1" applyAlignment="1">
      <alignment vertical="top"/>
    </xf>
    <xf numFmtId="0" fontId="8" fillId="0" borderId="0" xfId="2" applyFont="1" applyAlignment="1">
      <alignment horizontal="center" vertical="top"/>
    </xf>
    <xf numFmtId="0" fontId="11" fillId="0" borderId="0" xfId="2" applyFont="1" applyFill="1" applyAlignment="1">
      <alignment vertical="top" wrapText="1"/>
    </xf>
    <xf numFmtId="0" fontId="11" fillId="0" borderId="0" xfId="2" applyFont="1" applyAlignment="1"/>
    <xf numFmtId="0" fontId="11" fillId="0" borderId="0" xfId="2" applyFont="1" applyAlignment="1">
      <alignment horizontal="left"/>
    </xf>
    <xf numFmtId="0" fontId="11" fillId="0" borderId="0" xfId="1" applyFont="1" applyFill="1" applyAlignment="1">
      <alignment vertical="top"/>
    </xf>
    <xf numFmtId="0" fontId="11" fillId="0" borderId="2" xfId="0" applyNumberFormat="1" applyFont="1" applyFill="1" applyBorder="1" applyAlignment="1" applyProtection="1">
      <alignment horizontal="left" vertical="top" wrapText="1"/>
    </xf>
    <xf numFmtId="4" fontId="11" fillId="0" borderId="5" xfId="2" applyNumberFormat="1" applyFont="1" applyFill="1" applyBorder="1" applyAlignment="1">
      <alignment vertical="top" wrapText="1"/>
    </xf>
    <xf numFmtId="0" fontId="11" fillId="0" borderId="0" xfId="2" applyFont="1" applyFill="1" applyAlignment="1">
      <alignment vertical="top" wrapText="1"/>
    </xf>
    <xf numFmtId="0" fontId="11" fillId="0" borderId="0" xfId="2" applyFont="1" applyAlignment="1"/>
    <xf numFmtId="0" fontId="11" fillId="0" borderId="0" xfId="2" applyFont="1" applyAlignment="1">
      <alignment horizontal="left"/>
    </xf>
    <xf numFmtId="0" fontId="8" fillId="0" borderId="2" xfId="2" applyFont="1" applyBorder="1" applyAlignment="1">
      <alignment vertical="top" wrapText="1"/>
    </xf>
    <xf numFmtId="0" fontId="11" fillId="0" borderId="0" xfId="0" applyFont="1" applyAlignment="1">
      <alignment vertical="top" wrapText="1"/>
    </xf>
    <xf numFmtId="0" fontId="11" fillId="0" borderId="2" xfId="0" applyFont="1" applyBorder="1" applyAlignment="1">
      <alignment vertical="top" wrapText="1"/>
    </xf>
    <xf numFmtId="0" fontId="15" fillId="0" borderId="2" xfId="2" applyFont="1" applyBorder="1" applyAlignment="1">
      <alignment horizontal="center" vertical="top" wrapText="1"/>
    </xf>
    <xf numFmtId="0" fontId="15" fillId="0" borderId="2" xfId="2" applyFont="1" applyBorder="1" applyAlignment="1">
      <alignment horizontal="center" vertical="top"/>
    </xf>
    <xf numFmtId="4" fontId="15" fillId="0" borderId="2" xfId="2" applyNumberFormat="1" applyFont="1" applyBorder="1" applyAlignment="1">
      <alignment vertical="top"/>
    </xf>
    <xf numFmtId="0" fontId="15" fillId="0" borderId="0" xfId="2" applyFont="1" applyAlignment="1">
      <alignment horizontal="right" vertical="top"/>
    </xf>
    <xf numFmtId="0" fontId="15" fillId="0" borderId="2" xfId="0" applyFont="1" applyBorder="1" applyAlignment="1">
      <alignment vertical="top" wrapText="1"/>
    </xf>
    <xf numFmtId="166" fontId="15" fillId="6" borderId="2" xfId="2" applyNumberFormat="1" applyFont="1" applyFill="1" applyBorder="1" applyAlignment="1" applyProtection="1">
      <alignment horizontal="center" vertical="top"/>
      <protection locked="0"/>
    </xf>
    <xf numFmtId="166" fontId="15" fillId="0" borderId="2" xfId="2" applyNumberFormat="1" applyFont="1" applyFill="1" applyBorder="1" applyAlignment="1">
      <alignment vertical="top" wrapText="1"/>
    </xf>
    <xf numFmtId="0" fontId="15" fillId="0" borderId="2" xfId="0" applyNumberFormat="1" applyFont="1" applyFill="1" applyBorder="1" applyAlignment="1" applyProtection="1">
      <alignment horizontal="left" vertical="top" wrapText="1"/>
    </xf>
    <xf numFmtId="164" fontId="15" fillId="6" borderId="2" xfId="2" applyNumberFormat="1" applyFont="1" applyFill="1" applyBorder="1" applyAlignment="1" applyProtection="1">
      <alignment horizontal="center" vertical="top" wrapText="1"/>
      <protection locked="0"/>
    </xf>
    <xf numFmtId="0" fontId="11" fillId="0" borderId="0" xfId="2" applyFont="1" applyFill="1" applyAlignment="1">
      <alignment vertical="top" wrapText="1"/>
    </xf>
    <xf numFmtId="0" fontId="11" fillId="0" borderId="0" xfId="2" applyFont="1" applyAlignment="1"/>
    <xf numFmtId="0" fontId="11" fillId="0" borderId="0" xfId="2" applyFont="1" applyAlignment="1">
      <alignment horizontal="left"/>
    </xf>
    <xf numFmtId="0" fontId="8" fillId="0" borderId="2" xfId="2" applyFont="1" applyBorder="1" applyAlignment="1">
      <alignment vertical="top" wrapText="1"/>
    </xf>
    <xf numFmtId="0" fontId="11" fillId="0" borderId="0" xfId="0" applyFont="1" applyAlignment="1">
      <alignment vertical="top"/>
    </xf>
    <xf numFmtId="0" fontId="11" fillId="0" borderId="3" xfId="0" applyFont="1" applyBorder="1" applyAlignment="1">
      <alignment horizontal="center" vertical="top"/>
    </xf>
    <xf numFmtId="0" fontId="11" fillId="0" borderId="3" xfId="0" applyFont="1" applyBorder="1" applyAlignment="1">
      <alignment vertical="top" wrapText="1"/>
    </xf>
    <xf numFmtId="4" fontId="11" fillId="0" borderId="3" xfId="0" applyNumberFormat="1" applyFont="1" applyBorder="1" applyAlignment="1">
      <alignment vertical="top"/>
    </xf>
    <xf numFmtId="164" fontId="11" fillId="0" borderId="0" xfId="0" applyNumberFormat="1" applyFont="1" applyFill="1" applyBorder="1" applyAlignment="1">
      <alignment horizontal="center" vertical="top" wrapText="1"/>
    </xf>
    <xf numFmtId="166" fontId="11" fillId="0" borderId="3" xfId="0" applyNumberFormat="1" applyFont="1" applyFill="1" applyBorder="1" applyAlignment="1">
      <alignment vertical="top" wrapText="1"/>
    </xf>
    <xf numFmtId="2" fontId="12" fillId="0" borderId="0" xfId="0" applyNumberFormat="1" applyFont="1" applyAlignment="1">
      <alignment vertical="top"/>
    </xf>
    <xf numFmtId="0" fontId="12" fillId="0" borderId="0" xfId="0" applyFont="1" applyAlignment="1">
      <alignment vertical="top"/>
    </xf>
    <xf numFmtId="0" fontId="8" fillId="0" borderId="0" xfId="0" applyFont="1" applyAlignment="1">
      <alignment vertical="top"/>
    </xf>
    <xf numFmtId="0" fontId="8" fillId="0" borderId="0" xfId="0" applyFont="1" applyFill="1" applyAlignment="1">
      <alignment vertical="top"/>
    </xf>
    <xf numFmtId="0" fontId="11" fillId="0" borderId="7" xfId="0" applyFont="1" applyBorder="1" applyAlignment="1">
      <alignment horizontal="center" vertical="top" wrapText="1"/>
    </xf>
    <xf numFmtId="0" fontId="11" fillId="0" borderId="2" xfId="0" applyFont="1" applyFill="1" applyBorder="1" applyAlignment="1">
      <alignment vertical="top" wrapText="1"/>
    </xf>
    <xf numFmtId="4" fontId="11" fillId="0" borderId="2" xfId="0" applyNumberFormat="1" applyFont="1" applyBorder="1" applyAlignment="1">
      <alignment horizontal="center" vertical="top" wrapText="1"/>
    </xf>
    <xf numFmtId="4" fontId="11" fillId="0" borderId="2" xfId="0" applyNumberFormat="1" applyFont="1" applyFill="1" applyBorder="1" applyAlignment="1">
      <alignment horizontal="center" vertical="top" wrapText="1"/>
    </xf>
    <xf numFmtId="166" fontId="11" fillId="6" borderId="3" xfId="0" applyNumberFormat="1" applyFont="1" applyFill="1" applyBorder="1" applyAlignment="1" applyProtection="1">
      <alignment horizontal="center" vertical="top"/>
      <protection locked="0"/>
    </xf>
    <xf numFmtId="166" fontId="11" fillId="0" borderId="2" xfId="0" applyNumberFormat="1" applyFont="1" applyFill="1" applyBorder="1" applyAlignment="1">
      <alignment vertical="top" wrapText="1"/>
    </xf>
    <xf numFmtId="166" fontId="11" fillId="0" borderId="0" xfId="0" applyNumberFormat="1" applyFont="1" applyFill="1" applyBorder="1" applyAlignment="1">
      <alignment vertical="top" wrapText="1"/>
    </xf>
    <xf numFmtId="0" fontId="12" fillId="0" borderId="0" xfId="0" applyFont="1" applyFill="1" applyAlignment="1">
      <alignment vertical="top"/>
    </xf>
    <xf numFmtId="0" fontId="11" fillId="0" borderId="2" xfId="0" quotePrefix="1" applyFont="1" applyFill="1" applyBorder="1" applyAlignment="1">
      <alignment vertical="top" wrapText="1"/>
    </xf>
    <xf numFmtId="166" fontId="11" fillId="6" borderId="2" xfId="0" applyNumberFormat="1" applyFont="1" applyFill="1" applyBorder="1" applyAlignment="1" applyProtection="1">
      <alignment horizontal="center" vertical="top"/>
      <protection locked="0"/>
    </xf>
    <xf numFmtId="0" fontId="11" fillId="0" borderId="8" xfId="0" applyFont="1" applyBorder="1" applyAlignment="1">
      <alignment horizontal="center" vertical="top" wrapText="1"/>
    </xf>
    <xf numFmtId="0" fontId="16" fillId="0" borderId="5" xfId="0" applyFont="1" applyFill="1" applyBorder="1" applyAlignment="1">
      <alignment vertical="top" wrapText="1"/>
    </xf>
    <xf numFmtId="4" fontId="11" fillId="0" borderId="1" xfId="0" applyNumberFormat="1" applyFont="1" applyBorder="1" applyAlignment="1">
      <alignment horizontal="center" vertical="top"/>
    </xf>
    <xf numFmtId="4" fontId="11" fillId="0" borderId="5" xfId="0" applyNumberFormat="1" applyFont="1" applyFill="1" applyBorder="1" applyAlignment="1">
      <alignment horizontal="center" vertical="top" wrapText="1"/>
    </xf>
    <xf numFmtId="166" fontId="11" fillId="0" borderId="1" xfId="0" applyNumberFormat="1" applyFont="1" applyFill="1" applyBorder="1" applyAlignment="1">
      <alignment horizontal="center" vertical="top"/>
    </xf>
    <xf numFmtId="166" fontId="11" fillId="0" borderId="5" xfId="0" applyNumberFormat="1" applyFont="1" applyFill="1" applyBorder="1" applyAlignment="1">
      <alignment vertical="top" wrapText="1"/>
    </xf>
    <xf numFmtId="0" fontId="11" fillId="0" borderId="2" xfId="0" applyFont="1" applyBorder="1" applyAlignment="1">
      <alignment horizontal="center" vertical="top"/>
    </xf>
    <xf numFmtId="4" fontId="11" fillId="0" borderId="2" xfId="0" applyNumberFormat="1" applyFont="1" applyBorder="1" applyAlignment="1">
      <alignment vertical="top"/>
    </xf>
    <xf numFmtId="0" fontId="11" fillId="0" borderId="2" xfId="0" applyFont="1" applyBorder="1" applyAlignment="1">
      <alignment vertical="top" wrapText="1"/>
    </xf>
    <xf numFmtId="0" fontId="13" fillId="0" borderId="0" xfId="2" applyFont="1" applyFill="1" applyAlignment="1">
      <alignment vertical="top"/>
    </xf>
    <xf numFmtId="0" fontId="13" fillId="0" borderId="2" xfId="2" applyFont="1" applyFill="1" applyBorder="1" applyAlignment="1">
      <alignment horizontal="center" vertical="top"/>
    </xf>
    <xf numFmtId="0" fontId="18" fillId="0" borderId="2" xfId="2" applyFont="1" applyFill="1" applyBorder="1" applyAlignment="1">
      <alignment vertical="top" wrapText="1"/>
    </xf>
    <xf numFmtId="4" fontId="13" fillId="0" borderId="2" xfId="2" applyNumberFormat="1" applyFont="1" applyFill="1" applyBorder="1" applyAlignment="1">
      <alignment vertical="top"/>
    </xf>
    <xf numFmtId="4" fontId="13" fillId="0" borderId="0" xfId="2" applyNumberFormat="1" applyFont="1" applyFill="1" applyAlignment="1">
      <alignment vertical="top"/>
    </xf>
    <xf numFmtId="0" fontId="13" fillId="0" borderId="0" xfId="2" applyFont="1" applyFill="1" applyAlignment="1">
      <alignment horizontal="right" vertical="top"/>
    </xf>
    <xf numFmtId="0" fontId="9" fillId="5" borderId="2" xfId="0" applyFont="1" applyFill="1" applyBorder="1" applyAlignment="1">
      <alignment horizontal="center" vertical="top"/>
    </xf>
    <xf numFmtId="0" fontId="9" fillId="5" borderId="2" xfId="0" applyFont="1" applyFill="1" applyBorder="1" applyAlignment="1">
      <alignment vertical="top" wrapText="1"/>
    </xf>
    <xf numFmtId="0" fontId="8" fillId="5" borderId="2" xfId="0" applyFont="1" applyFill="1" applyBorder="1" applyAlignment="1">
      <alignment horizontal="center" vertical="top"/>
    </xf>
    <xf numFmtId="4" fontId="8" fillId="5" borderId="2" xfId="0" applyNumberFormat="1" applyFont="1" applyFill="1" applyBorder="1" applyAlignment="1">
      <alignment vertical="top"/>
    </xf>
    <xf numFmtId="4" fontId="12" fillId="0" borderId="0" xfId="0" applyNumberFormat="1" applyFont="1" applyAlignment="1">
      <alignment vertical="top"/>
    </xf>
    <xf numFmtId="0" fontId="11" fillId="0" borderId="2" xfId="0" applyFont="1" applyBorder="1" applyAlignment="1">
      <alignment horizontal="center" vertical="top" wrapText="1"/>
    </xf>
    <xf numFmtId="4" fontId="8" fillId="0" borderId="2" xfId="0" applyNumberFormat="1" applyFont="1" applyBorder="1" applyAlignment="1">
      <alignment vertical="top"/>
    </xf>
    <xf numFmtId="0" fontId="12" fillId="0" borderId="0" xfId="2" applyFont="1" applyFill="1"/>
    <xf numFmtId="0" fontId="15" fillId="0" borderId="0" xfId="2" applyFont="1" applyFill="1" applyAlignment="1">
      <alignment vertical="top"/>
    </xf>
    <xf numFmtId="0" fontId="16" fillId="0" borderId="0" xfId="2" applyFont="1" applyFill="1" applyAlignment="1">
      <alignment vertical="top"/>
    </xf>
    <xf numFmtId="0" fontId="8" fillId="0" borderId="0" xfId="3" applyFont="1" applyFill="1" applyAlignment="1">
      <alignment vertical="top"/>
    </xf>
    <xf numFmtId="0" fontId="8" fillId="0" borderId="0" xfId="3" applyFont="1" applyAlignment="1">
      <alignment vertical="top"/>
    </xf>
    <xf numFmtId="0" fontId="12" fillId="0" borderId="0" xfId="3" applyFont="1" applyAlignment="1">
      <alignment vertical="top"/>
    </xf>
    <xf numFmtId="0" fontId="11" fillId="0" borderId="0" xfId="3" applyFont="1" applyFill="1" applyAlignment="1">
      <alignment vertical="top"/>
    </xf>
    <xf numFmtId="0" fontId="11" fillId="0" borderId="2" xfId="3" applyFont="1" applyBorder="1" applyAlignment="1">
      <alignment horizontal="center" vertical="top"/>
    </xf>
    <xf numFmtId="0" fontId="11" fillId="0" borderId="0" xfId="3" applyFont="1" applyAlignment="1">
      <alignment vertical="top"/>
    </xf>
    <xf numFmtId="0" fontId="11" fillId="0" borderId="2" xfId="3" applyFont="1" applyBorder="1" applyAlignment="1">
      <alignment vertical="top" wrapText="1"/>
    </xf>
    <xf numFmtId="0" fontId="11" fillId="5" borderId="2" xfId="3" applyFont="1" applyFill="1" applyBorder="1" applyAlignment="1">
      <alignment horizontal="center" vertical="top"/>
    </xf>
    <xf numFmtId="4" fontId="11" fillId="5" borderId="2" xfId="3" applyNumberFormat="1" applyFont="1" applyFill="1" applyBorder="1" applyAlignment="1">
      <alignment horizontal="right" vertical="top"/>
    </xf>
    <xf numFmtId="166" fontId="11" fillId="0" borderId="3" xfId="3" applyNumberFormat="1" applyFont="1" applyFill="1" applyBorder="1" applyAlignment="1">
      <alignment horizontal="right" vertical="top" wrapText="1"/>
    </xf>
    <xf numFmtId="166" fontId="11" fillId="0" borderId="0" xfId="3" applyNumberFormat="1" applyFont="1" applyFill="1" applyBorder="1" applyAlignment="1">
      <alignment vertical="top" wrapText="1"/>
    </xf>
    <xf numFmtId="4" fontId="11" fillId="0" borderId="2" xfId="3" applyNumberFormat="1" applyFont="1" applyBorder="1" applyAlignment="1">
      <alignment horizontal="center" vertical="top" wrapText="1"/>
    </xf>
    <xf numFmtId="166" fontId="11" fillId="6" borderId="2" xfId="3" applyNumberFormat="1" applyFont="1" applyFill="1" applyBorder="1" applyAlignment="1" applyProtection="1">
      <alignment horizontal="right" vertical="top"/>
      <protection locked="0"/>
    </xf>
    <xf numFmtId="166" fontId="11" fillId="0" borderId="2" xfId="3" applyNumberFormat="1" applyFont="1" applyFill="1" applyBorder="1" applyAlignment="1">
      <alignment horizontal="right" vertical="top" wrapText="1"/>
    </xf>
    <xf numFmtId="0" fontId="9" fillId="5" borderId="2" xfId="3" applyFont="1" applyFill="1" applyBorder="1" applyAlignment="1">
      <alignment horizontal="center" vertical="top"/>
    </xf>
    <xf numFmtId="0" fontId="9" fillId="5" borderId="2" xfId="3" applyFont="1" applyFill="1" applyBorder="1" applyAlignment="1">
      <alignment vertical="top" wrapText="1"/>
    </xf>
    <xf numFmtId="4" fontId="8" fillId="0" borderId="0" xfId="3" applyNumberFormat="1" applyFont="1" applyFill="1" applyBorder="1" applyAlignment="1">
      <alignment vertical="top"/>
    </xf>
    <xf numFmtId="4" fontId="12" fillId="5" borderId="0" xfId="3" applyNumberFormat="1" applyFont="1" applyFill="1" applyAlignment="1">
      <alignment vertical="top"/>
    </xf>
    <xf numFmtId="0" fontId="8" fillId="0" borderId="2" xfId="3" applyFont="1" applyBorder="1" applyAlignment="1">
      <alignment horizontal="center" vertical="top"/>
    </xf>
    <xf numFmtId="0" fontId="11" fillId="0" borderId="2" xfId="3" applyFont="1" applyBorder="1" applyAlignment="1">
      <alignment horizontal="center" vertical="top" wrapText="1"/>
    </xf>
    <xf numFmtId="4" fontId="12" fillId="0" borderId="0" xfId="3" applyNumberFormat="1" applyFont="1" applyAlignment="1">
      <alignment vertical="top"/>
    </xf>
    <xf numFmtId="0" fontId="8" fillId="0" borderId="2" xfId="3" applyFont="1" applyBorder="1" applyAlignment="1">
      <alignment vertical="top" wrapText="1"/>
    </xf>
    <xf numFmtId="0" fontId="8" fillId="0" borderId="2" xfId="3" applyFont="1" applyFill="1" applyBorder="1" applyAlignment="1">
      <alignment horizontal="center" vertical="top"/>
    </xf>
    <xf numFmtId="0" fontId="15" fillId="0" borderId="0" xfId="3" applyFont="1" applyAlignment="1">
      <alignment vertical="top"/>
    </xf>
    <xf numFmtId="0" fontId="15" fillId="0" borderId="0" xfId="3" applyFont="1" applyFill="1" applyAlignment="1">
      <alignment vertical="top"/>
    </xf>
    <xf numFmtId="0" fontId="15" fillId="0" borderId="2" xfId="3" applyFont="1" applyBorder="1" applyAlignment="1">
      <alignment horizontal="center" vertical="top"/>
    </xf>
    <xf numFmtId="0" fontId="15" fillId="0" borderId="2" xfId="3" applyFont="1" applyBorder="1" applyAlignment="1">
      <alignment vertical="top" wrapText="1"/>
    </xf>
    <xf numFmtId="166" fontId="15" fillId="6" borderId="2" xfId="3" applyNumberFormat="1" applyFont="1" applyFill="1" applyBorder="1" applyAlignment="1" applyProtection="1">
      <alignment horizontal="right" vertical="top"/>
      <protection locked="0"/>
    </xf>
    <xf numFmtId="166" fontId="15" fillId="0" borderId="2" xfId="3" applyNumberFormat="1" applyFont="1" applyFill="1" applyBorder="1" applyAlignment="1">
      <alignment horizontal="right" vertical="top" wrapText="1"/>
    </xf>
    <xf numFmtId="166" fontId="15" fillId="0" borderId="0" xfId="3" applyNumberFormat="1" applyFont="1" applyFill="1" applyBorder="1" applyAlignment="1">
      <alignment vertical="top" wrapText="1"/>
    </xf>
    <xf numFmtId="4" fontId="8" fillId="0" borderId="2" xfId="3" applyNumberFormat="1" applyFont="1" applyBorder="1" applyAlignment="1">
      <alignment horizontal="right" vertical="top"/>
    </xf>
    <xf numFmtId="1" fontId="11" fillId="0" borderId="2" xfId="3" applyNumberFormat="1" applyFont="1" applyBorder="1" applyAlignment="1">
      <alignment horizontal="center" vertical="top"/>
    </xf>
    <xf numFmtId="164" fontId="15" fillId="6" borderId="3" xfId="3" applyNumberFormat="1" applyFont="1" applyFill="1" applyBorder="1" applyAlignment="1" applyProtection="1">
      <alignment horizontal="right" vertical="top" wrapText="1"/>
      <protection locked="0"/>
    </xf>
    <xf numFmtId="166" fontId="15" fillId="0" borderId="3" xfId="3" applyNumberFormat="1" applyFont="1" applyFill="1" applyBorder="1" applyAlignment="1">
      <alignment horizontal="right" vertical="top" wrapText="1"/>
    </xf>
    <xf numFmtId="164" fontId="11" fillId="6" borderId="3" xfId="3" applyNumberFormat="1" applyFont="1" applyFill="1" applyBorder="1" applyAlignment="1" applyProtection="1">
      <alignment horizontal="right" vertical="top" wrapText="1"/>
      <protection locked="0"/>
    </xf>
    <xf numFmtId="4" fontId="16" fillId="0" borderId="0" xfId="3" applyNumberFormat="1" applyFont="1" applyAlignment="1">
      <alignment vertical="top"/>
    </xf>
    <xf numFmtId="0" fontId="11" fillId="0" borderId="0" xfId="3" applyFont="1" applyAlignment="1">
      <alignment horizontal="center" vertical="top"/>
    </xf>
    <xf numFmtId="4" fontId="11" fillId="0" borderId="0" xfId="3" applyNumberFormat="1" applyFont="1" applyAlignment="1">
      <alignment horizontal="right" vertical="top"/>
    </xf>
    <xf numFmtId="4" fontId="11" fillId="0" borderId="0" xfId="3" applyNumberFormat="1" applyFont="1" applyFill="1" applyAlignment="1">
      <alignment vertical="top"/>
    </xf>
    <xf numFmtId="0" fontId="12" fillId="0" borderId="0" xfId="3" applyFont="1" applyAlignment="1">
      <alignment horizontal="right" vertical="top"/>
    </xf>
    <xf numFmtId="0" fontId="16" fillId="0" borderId="0" xfId="3" applyFont="1" applyAlignment="1">
      <alignment horizontal="right" vertical="top"/>
    </xf>
    <xf numFmtId="0" fontId="16" fillId="0" borderId="0" xfId="3" applyFont="1" applyAlignment="1">
      <alignment vertical="top"/>
    </xf>
    <xf numFmtId="4" fontId="11" fillId="0" borderId="2" xfId="0" applyNumberFormat="1" applyFont="1" applyBorder="1" applyAlignment="1">
      <alignment horizontal="center" vertical="top"/>
    </xf>
    <xf numFmtId="0" fontId="19" fillId="0" borderId="0" xfId="3" applyFont="1" applyAlignment="1">
      <alignment vertical="top"/>
    </xf>
    <xf numFmtId="0" fontId="20" fillId="0" borderId="0" xfId="1" applyFont="1" applyFill="1" applyAlignment="1">
      <alignment vertical="top"/>
    </xf>
    <xf numFmtId="0" fontId="2" fillId="0" borderId="0" xfId="0" applyFont="1" applyAlignment="1">
      <alignment wrapText="1"/>
    </xf>
    <xf numFmtId="0" fontId="2" fillId="0" borderId="0" xfId="0" applyFont="1" applyAlignment="1"/>
    <xf numFmtId="0" fontId="11" fillId="0" borderId="0" xfId="2" applyFont="1" applyFill="1" applyAlignment="1">
      <alignment vertical="top" wrapText="1"/>
    </xf>
    <xf numFmtId="0" fontId="11" fillId="0" borderId="0" xfId="2" applyFont="1" applyAlignment="1"/>
    <xf numFmtId="4" fontId="11" fillId="0" borderId="0" xfId="2" applyNumberFormat="1" applyFont="1" applyAlignment="1">
      <alignment horizontal="left" wrapText="1"/>
    </xf>
    <xf numFmtId="0" fontId="11" fillId="0" borderId="0" xfId="2" applyFont="1" applyAlignment="1">
      <alignment horizontal="left"/>
    </xf>
    <xf numFmtId="0" fontId="11" fillId="0" borderId="4" xfId="2" applyFont="1" applyBorder="1" applyAlignment="1">
      <alignment horizontal="left" vertical="top" wrapText="1"/>
    </xf>
    <xf numFmtId="0" fontId="8" fillId="0" borderId="4" xfId="2" applyFont="1" applyBorder="1" applyAlignment="1">
      <alignment horizontal="left" vertical="top" wrapText="1"/>
    </xf>
    <xf numFmtId="0" fontId="11" fillId="0" borderId="5" xfId="2" applyFont="1" applyBorder="1" applyAlignment="1">
      <alignment horizontal="left" vertical="top" wrapText="1"/>
    </xf>
    <xf numFmtId="0" fontId="8" fillId="0" borderId="5" xfId="2" applyFont="1" applyBorder="1" applyAlignment="1">
      <alignment horizontal="left" vertical="top" wrapText="1"/>
    </xf>
    <xf numFmtId="0" fontId="11" fillId="0" borderId="2" xfId="0" applyFont="1" applyBorder="1" applyAlignment="1">
      <alignment horizontal="justify" vertical="top" wrapText="1"/>
    </xf>
    <xf numFmtId="0" fontId="11" fillId="0" borderId="2" xfId="0" applyFont="1" applyBorder="1" applyAlignment="1">
      <alignment vertical="top" wrapText="1"/>
    </xf>
    <xf numFmtId="0" fontId="11" fillId="0" borderId="3" xfId="2" applyFont="1" applyBorder="1" applyAlignment="1">
      <alignment horizontal="justify" vertical="top" wrapText="1"/>
    </xf>
    <xf numFmtId="0" fontId="8" fillId="0" borderId="3" xfId="2" applyFont="1" applyBorder="1" applyAlignment="1">
      <alignment vertical="top" wrapText="1"/>
    </xf>
    <xf numFmtId="4" fontId="10" fillId="5" borderId="2" xfId="2" applyNumberFormat="1" applyFont="1" applyFill="1" applyBorder="1" applyAlignment="1">
      <alignment horizontal="justify" vertical="top" wrapText="1"/>
    </xf>
    <xf numFmtId="0" fontId="8" fillId="5" borderId="2" xfId="2" applyFont="1" applyFill="1" applyBorder="1" applyAlignment="1">
      <alignment vertical="top" wrapText="1"/>
    </xf>
    <xf numFmtId="4" fontId="11" fillId="0" borderId="2" xfId="0" applyNumberFormat="1" applyFont="1" applyBorder="1" applyAlignment="1">
      <alignment horizontal="justify" vertical="top" wrapText="1"/>
    </xf>
    <xf numFmtId="0" fontId="10" fillId="0" borderId="2" xfId="0" applyFont="1" applyBorder="1" applyAlignment="1">
      <alignment horizontal="justify" vertical="top" wrapText="1"/>
    </xf>
    <xf numFmtId="0" fontId="11" fillId="0" borderId="0" xfId="0" applyFont="1" applyFill="1" applyAlignment="1">
      <alignment vertical="top"/>
    </xf>
    <xf numFmtId="166" fontId="11" fillId="6" borderId="2" xfId="0" applyNumberFormat="1" applyFont="1" applyFill="1" applyBorder="1" applyAlignment="1" applyProtection="1">
      <alignment horizontal="right" vertical="top"/>
      <protection locked="0"/>
    </xf>
    <xf numFmtId="166" fontId="11" fillId="0" borderId="2" xfId="0" applyNumberFormat="1" applyFont="1" applyFill="1" applyBorder="1" applyAlignment="1">
      <alignment horizontal="right" vertical="top" wrapText="1"/>
    </xf>
    <xf numFmtId="4" fontId="11" fillId="0" borderId="0" xfId="0" applyNumberFormat="1" applyFont="1" applyAlignment="1">
      <alignment vertical="top"/>
    </xf>
    <xf numFmtId="0" fontId="11" fillId="0" borderId="0" xfId="0" applyFont="1" applyAlignment="1">
      <alignment horizontal="right" vertical="top"/>
    </xf>
    <xf numFmtId="0" fontId="8" fillId="0" borderId="2" xfId="0" applyFont="1" applyBorder="1" applyAlignment="1">
      <alignment horizontal="center" vertical="top"/>
    </xf>
    <xf numFmtId="164" fontId="11" fillId="6" borderId="3" xfId="0" applyNumberFormat="1" applyFont="1" applyFill="1" applyBorder="1" applyAlignment="1" applyProtection="1">
      <alignment horizontal="right" vertical="top" wrapText="1"/>
      <protection locked="0"/>
    </xf>
    <xf numFmtId="166" fontId="11" fillId="0" borderId="3" xfId="0" applyNumberFormat="1" applyFont="1" applyFill="1" applyBorder="1" applyAlignment="1">
      <alignment horizontal="right" vertical="top" wrapText="1"/>
    </xf>
    <xf numFmtId="0" fontId="15" fillId="0" borderId="0" xfId="0" applyFont="1" applyAlignment="1">
      <alignment vertical="top"/>
    </xf>
    <xf numFmtId="0" fontId="15" fillId="0" borderId="0" xfId="0" applyFont="1" applyFill="1" applyAlignment="1">
      <alignment vertical="top"/>
    </xf>
    <xf numFmtId="0" fontId="15" fillId="0" borderId="2" xfId="0" applyFont="1" applyBorder="1" applyAlignment="1">
      <alignment horizontal="center" vertical="top"/>
    </xf>
    <xf numFmtId="4" fontId="15" fillId="0" borderId="2" xfId="0" applyNumberFormat="1" applyFont="1" applyBorder="1" applyAlignment="1">
      <alignment horizontal="center" vertical="top"/>
    </xf>
    <xf numFmtId="164" fontId="15" fillId="6" borderId="3" xfId="0" applyNumberFormat="1" applyFont="1" applyFill="1" applyBorder="1" applyAlignment="1" applyProtection="1">
      <alignment horizontal="right" vertical="top" wrapText="1"/>
      <protection locked="0"/>
    </xf>
    <xf numFmtId="166" fontId="15" fillId="0" borderId="3" xfId="0" applyNumberFormat="1" applyFont="1" applyFill="1" applyBorder="1" applyAlignment="1">
      <alignment horizontal="right" vertical="top" wrapText="1"/>
    </xf>
    <xf numFmtId="166" fontId="15" fillId="0" borderId="0" xfId="0" applyNumberFormat="1" applyFont="1" applyFill="1" applyBorder="1" applyAlignment="1">
      <alignment vertical="top" wrapText="1"/>
    </xf>
    <xf numFmtId="4" fontId="15" fillId="0" borderId="0" xfId="0" applyNumberFormat="1" applyFont="1" applyAlignment="1">
      <alignment vertical="top"/>
    </xf>
    <xf numFmtId="0" fontId="15" fillId="0" borderId="0" xfId="0" applyFont="1" applyAlignment="1">
      <alignment horizontal="right" vertical="top"/>
    </xf>
    <xf numFmtId="4" fontId="8" fillId="0" borderId="2" xfId="0" applyNumberFormat="1" applyFont="1" applyBorder="1" applyAlignment="1">
      <alignment horizontal="center" vertical="top"/>
    </xf>
    <xf numFmtId="0" fontId="8" fillId="0" borderId="0" xfId="0" applyFont="1" applyAlignment="1">
      <alignment horizontal="right" vertical="top"/>
    </xf>
    <xf numFmtId="0" fontId="8" fillId="0" borderId="2" xfId="0" applyFont="1" applyBorder="1" applyAlignment="1">
      <alignment vertical="top" wrapText="1"/>
    </xf>
    <xf numFmtId="0" fontId="15" fillId="0" borderId="2" xfId="0" quotePrefix="1" applyFont="1" applyBorder="1" applyAlignment="1">
      <alignment vertical="top" wrapText="1"/>
    </xf>
    <xf numFmtId="4" fontId="8" fillId="0" borderId="0" xfId="0" applyNumberFormat="1" applyFont="1" applyFill="1" applyBorder="1" applyAlignment="1">
      <alignment vertical="top"/>
    </xf>
    <xf numFmtId="4" fontId="11" fillId="0" borderId="0" xfId="2" applyNumberFormat="1" applyFont="1" applyFill="1" applyAlignment="1"/>
    <xf numFmtId="4" fontId="11" fillId="5" borderId="2" xfId="3" applyNumberFormat="1" applyFont="1" applyFill="1" applyBorder="1" applyAlignment="1">
      <alignment vertical="top"/>
    </xf>
    <xf numFmtId="4" fontId="11" fillId="0" borderId="2" xfId="3" applyNumberFormat="1" applyFont="1" applyBorder="1" applyAlignment="1">
      <alignment vertical="top" wrapText="1"/>
    </xf>
    <xf numFmtId="4" fontId="8" fillId="0" borderId="2" xfId="3" applyNumberFormat="1" applyFont="1" applyBorder="1" applyAlignment="1">
      <alignment vertical="top"/>
    </xf>
    <xf numFmtId="4" fontId="11" fillId="0" borderId="2" xfId="3" applyNumberFormat="1" applyFont="1" applyBorder="1" applyAlignment="1">
      <alignment vertical="top"/>
    </xf>
    <xf numFmtId="4" fontId="15" fillId="0" borderId="2" xfId="3" applyNumberFormat="1" applyFont="1" applyBorder="1" applyAlignment="1">
      <alignment vertical="top"/>
    </xf>
    <xf numFmtId="4" fontId="15" fillId="0" borderId="2" xfId="0" applyNumberFormat="1" applyFont="1" applyBorder="1" applyAlignment="1">
      <alignment vertical="top"/>
    </xf>
    <xf numFmtId="4" fontId="11" fillId="0" borderId="0" xfId="3" applyNumberFormat="1" applyFont="1" applyAlignment="1">
      <alignment vertical="top"/>
    </xf>
    <xf numFmtId="4" fontId="11" fillId="0" borderId="2" xfId="2" applyNumberFormat="1" applyFont="1" applyBorder="1" applyAlignment="1">
      <alignment horizontal="center" vertical="top" wrapText="1"/>
    </xf>
    <xf numFmtId="4" fontId="11" fillId="0" borderId="2" xfId="2" applyNumberFormat="1" applyFont="1" applyFill="1" applyBorder="1" applyAlignment="1">
      <alignment vertical="top" wrapText="1"/>
    </xf>
    <xf numFmtId="164" fontId="11" fillId="6" borderId="2" xfId="2" applyNumberFormat="1" applyFont="1" applyFill="1" applyBorder="1" applyAlignment="1" applyProtection="1">
      <alignment horizontal="center" vertical="top" wrapText="1"/>
      <protection locked="0"/>
    </xf>
    <xf numFmtId="4" fontId="11" fillId="0" borderId="2" xfId="2" applyNumberFormat="1" applyFont="1" applyBorder="1" applyAlignment="1">
      <alignment horizontal="center" vertical="top"/>
    </xf>
    <xf numFmtId="0" fontId="11" fillId="0" borderId="2" xfId="0" quotePrefix="1" applyFont="1" applyBorder="1" applyAlignment="1">
      <alignment vertical="top" wrapText="1"/>
    </xf>
    <xf numFmtId="0" fontId="11" fillId="0" borderId="0" xfId="0" applyFont="1" applyBorder="1" applyAlignment="1">
      <alignment vertical="top" wrapText="1"/>
    </xf>
    <xf numFmtId="0" fontId="11" fillId="0" borderId="0" xfId="0" applyFont="1" applyBorder="1" applyAlignment="1">
      <alignment horizontal="center" vertical="top"/>
    </xf>
    <xf numFmtId="4" fontId="11" fillId="0" borderId="0" xfId="0" applyNumberFormat="1" applyFont="1" applyBorder="1" applyAlignment="1">
      <alignment vertical="top"/>
    </xf>
    <xf numFmtId="0" fontId="15" fillId="0" borderId="5" xfId="2" applyFont="1" applyBorder="1" applyAlignment="1">
      <alignment horizontal="left" vertical="center" wrapText="1"/>
    </xf>
    <xf numFmtId="166" fontId="15" fillId="6" borderId="2" xfId="0" applyNumberFormat="1" applyFont="1" applyFill="1" applyBorder="1" applyAlignment="1" applyProtection="1">
      <alignment horizontal="right" vertical="top"/>
      <protection locked="0"/>
    </xf>
    <xf numFmtId="166" fontId="15" fillId="0" borderId="2" xfId="0" applyNumberFormat="1" applyFont="1" applyFill="1" applyBorder="1" applyAlignment="1">
      <alignment horizontal="right" vertical="top" wrapText="1"/>
    </xf>
    <xf numFmtId="0" fontId="11" fillId="0" borderId="0" xfId="0" applyFont="1" applyBorder="1" applyAlignment="1">
      <alignment vertical="top"/>
    </xf>
    <xf numFmtId="166" fontId="11" fillId="0" borderId="0" xfId="0" applyNumberFormat="1" applyFont="1" applyFill="1" applyBorder="1" applyAlignment="1" applyProtection="1">
      <alignment horizontal="center" vertical="top"/>
    </xf>
    <xf numFmtId="4" fontId="12" fillId="0" borderId="0" xfId="0" applyNumberFormat="1" applyFont="1" applyBorder="1" applyAlignment="1">
      <alignment vertical="top"/>
    </xf>
    <xf numFmtId="0" fontId="12" fillId="0" borderId="0" xfId="0" applyFont="1" applyFill="1" applyBorder="1" applyAlignment="1">
      <alignment vertical="top"/>
    </xf>
    <xf numFmtId="4" fontId="8" fillId="0" borderId="0" xfId="0" applyNumberFormat="1" applyFont="1" applyBorder="1" applyAlignment="1">
      <alignment vertical="top"/>
    </xf>
  </cellXfs>
  <cellStyles count="4">
    <cellStyle name="Navadno" xfId="0" builtinId="0"/>
    <cellStyle name="Navadno 2" xfId="2"/>
    <cellStyle name="Navadno 3" xfId="3"/>
    <cellStyle name="Nevtralno" xfId="1" builtin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404"/>
  <sheetViews>
    <sheetView zoomScaleNormal="100" workbookViewId="0">
      <selection activeCell="G180" sqref="G180"/>
    </sheetView>
  </sheetViews>
  <sheetFormatPr defaultRowHeight="12" x14ac:dyDescent="0.2"/>
  <cols>
    <col min="1" max="1" width="10.28515625" style="1" customWidth="1"/>
    <col min="2" max="2" width="9.140625" style="1"/>
    <col min="3" max="3" width="49.7109375" style="58" customWidth="1"/>
    <col min="4" max="4" width="8.140625" style="3" customWidth="1"/>
    <col min="5" max="5" width="10.7109375" style="4" customWidth="1"/>
    <col min="6" max="6" width="12.140625" style="4" customWidth="1"/>
    <col min="7" max="7" width="12.140625" style="5" customWidth="1"/>
    <col min="8" max="8" width="12" style="5" customWidth="1"/>
    <col min="9" max="10" width="4.140625" style="1" customWidth="1"/>
    <col min="11" max="11" width="15.42578125" style="6" customWidth="1"/>
    <col min="12" max="15" width="9.28515625" style="6" customWidth="1"/>
    <col min="16" max="16" width="9.140625" style="7"/>
    <col min="17" max="256" width="9.140625" style="1"/>
    <col min="257" max="257" width="10.28515625" style="1" customWidth="1"/>
    <col min="258" max="258" width="9.140625" style="1"/>
    <col min="259" max="259" width="49.7109375" style="1" customWidth="1"/>
    <col min="260" max="260" width="8.140625" style="1" customWidth="1"/>
    <col min="261" max="262" width="10.7109375" style="1" customWidth="1"/>
    <col min="263" max="264" width="11" style="1" customWidth="1"/>
    <col min="265" max="269" width="9.140625" style="1"/>
    <col min="270" max="270" width="3.7109375" style="1" customWidth="1"/>
    <col min="271" max="512" width="9.140625" style="1"/>
    <col min="513" max="513" width="10.28515625" style="1" customWidth="1"/>
    <col min="514" max="514" width="9.140625" style="1"/>
    <col min="515" max="515" width="49.7109375" style="1" customWidth="1"/>
    <col min="516" max="516" width="8.140625" style="1" customWidth="1"/>
    <col min="517" max="518" width="10.7109375" style="1" customWidth="1"/>
    <col min="519" max="520" width="11" style="1" customWidth="1"/>
    <col min="521" max="525" width="9.140625" style="1"/>
    <col min="526" max="526" width="3.7109375" style="1" customWidth="1"/>
    <col min="527" max="768" width="9.140625" style="1"/>
    <col min="769" max="769" width="10.28515625" style="1" customWidth="1"/>
    <col min="770" max="770" width="9.140625" style="1"/>
    <col min="771" max="771" width="49.7109375" style="1" customWidth="1"/>
    <col min="772" max="772" width="8.140625" style="1" customWidth="1"/>
    <col min="773" max="774" width="10.7109375" style="1" customWidth="1"/>
    <col min="775" max="776" width="11" style="1" customWidth="1"/>
    <col min="777" max="781" width="9.140625" style="1"/>
    <col min="782" max="782" width="3.7109375" style="1" customWidth="1"/>
    <col min="783" max="1024" width="9.140625" style="1"/>
    <col min="1025" max="1025" width="10.28515625" style="1" customWidth="1"/>
    <col min="1026" max="1026" width="9.140625" style="1"/>
    <col min="1027" max="1027" width="49.7109375" style="1" customWidth="1"/>
    <col min="1028" max="1028" width="8.140625" style="1" customWidth="1"/>
    <col min="1029" max="1030" width="10.7109375" style="1" customWidth="1"/>
    <col min="1031" max="1032" width="11" style="1" customWidth="1"/>
    <col min="1033" max="1037" width="9.140625" style="1"/>
    <col min="1038" max="1038" width="3.7109375" style="1" customWidth="1"/>
    <col min="1039" max="1280" width="9.140625" style="1"/>
    <col min="1281" max="1281" width="10.28515625" style="1" customWidth="1"/>
    <col min="1282" max="1282" width="9.140625" style="1"/>
    <col min="1283" max="1283" width="49.7109375" style="1" customWidth="1"/>
    <col min="1284" max="1284" width="8.140625" style="1" customWidth="1"/>
    <col min="1285" max="1286" width="10.7109375" style="1" customWidth="1"/>
    <col min="1287" max="1288" width="11" style="1" customWidth="1"/>
    <col min="1289" max="1293" width="9.140625" style="1"/>
    <col min="1294" max="1294" width="3.7109375" style="1" customWidth="1"/>
    <col min="1295" max="1536" width="9.140625" style="1"/>
    <col min="1537" max="1537" width="10.28515625" style="1" customWidth="1"/>
    <col min="1538" max="1538" width="9.140625" style="1"/>
    <col min="1539" max="1539" width="49.7109375" style="1" customWidth="1"/>
    <col min="1540" max="1540" width="8.140625" style="1" customWidth="1"/>
    <col min="1541" max="1542" width="10.7109375" style="1" customWidth="1"/>
    <col min="1543" max="1544" width="11" style="1" customWidth="1"/>
    <col min="1545" max="1549" width="9.140625" style="1"/>
    <col min="1550" max="1550" width="3.7109375" style="1" customWidth="1"/>
    <col min="1551" max="1792" width="9.140625" style="1"/>
    <col min="1793" max="1793" width="10.28515625" style="1" customWidth="1"/>
    <col min="1794" max="1794" width="9.140625" style="1"/>
    <col min="1795" max="1795" width="49.7109375" style="1" customWidth="1"/>
    <col min="1796" max="1796" width="8.140625" style="1" customWidth="1"/>
    <col min="1797" max="1798" width="10.7109375" style="1" customWidth="1"/>
    <col min="1799" max="1800" width="11" style="1" customWidth="1"/>
    <col min="1801" max="1805" width="9.140625" style="1"/>
    <col min="1806" max="1806" width="3.7109375" style="1" customWidth="1"/>
    <col min="1807" max="2048" width="9.140625" style="1"/>
    <col min="2049" max="2049" width="10.28515625" style="1" customWidth="1"/>
    <col min="2050" max="2050" width="9.140625" style="1"/>
    <col min="2051" max="2051" width="49.7109375" style="1" customWidth="1"/>
    <col min="2052" max="2052" width="8.140625" style="1" customWidth="1"/>
    <col min="2053" max="2054" width="10.7109375" style="1" customWidth="1"/>
    <col min="2055" max="2056" width="11" style="1" customWidth="1"/>
    <col min="2057" max="2061" width="9.140625" style="1"/>
    <col min="2062" max="2062" width="3.7109375" style="1" customWidth="1"/>
    <col min="2063" max="2304" width="9.140625" style="1"/>
    <col min="2305" max="2305" width="10.28515625" style="1" customWidth="1"/>
    <col min="2306" max="2306" width="9.140625" style="1"/>
    <col min="2307" max="2307" width="49.7109375" style="1" customWidth="1"/>
    <col min="2308" max="2308" width="8.140625" style="1" customWidth="1"/>
    <col min="2309" max="2310" width="10.7109375" style="1" customWidth="1"/>
    <col min="2311" max="2312" width="11" style="1" customWidth="1"/>
    <col min="2313" max="2317" width="9.140625" style="1"/>
    <col min="2318" max="2318" width="3.7109375" style="1" customWidth="1"/>
    <col min="2319" max="2560" width="9.140625" style="1"/>
    <col min="2561" max="2561" width="10.28515625" style="1" customWidth="1"/>
    <col min="2562" max="2562" width="9.140625" style="1"/>
    <col min="2563" max="2563" width="49.7109375" style="1" customWidth="1"/>
    <col min="2564" max="2564" width="8.140625" style="1" customWidth="1"/>
    <col min="2565" max="2566" width="10.7109375" style="1" customWidth="1"/>
    <col min="2567" max="2568" width="11" style="1" customWidth="1"/>
    <col min="2569" max="2573" width="9.140625" style="1"/>
    <col min="2574" max="2574" width="3.7109375" style="1" customWidth="1"/>
    <col min="2575" max="2816" width="9.140625" style="1"/>
    <col min="2817" max="2817" width="10.28515625" style="1" customWidth="1"/>
    <col min="2818" max="2818" width="9.140625" style="1"/>
    <col min="2819" max="2819" width="49.7109375" style="1" customWidth="1"/>
    <col min="2820" max="2820" width="8.140625" style="1" customWidth="1"/>
    <col min="2821" max="2822" width="10.7109375" style="1" customWidth="1"/>
    <col min="2823" max="2824" width="11" style="1" customWidth="1"/>
    <col min="2825" max="2829" width="9.140625" style="1"/>
    <col min="2830" max="2830" width="3.7109375" style="1" customWidth="1"/>
    <col min="2831" max="3072" width="9.140625" style="1"/>
    <col min="3073" max="3073" width="10.28515625" style="1" customWidth="1"/>
    <col min="3074" max="3074" width="9.140625" style="1"/>
    <col min="3075" max="3075" width="49.7109375" style="1" customWidth="1"/>
    <col min="3076" max="3076" width="8.140625" style="1" customWidth="1"/>
    <col min="3077" max="3078" width="10.7109375" style="1" customWidth="1"/>
    <col min="3079" max="3080" width="11" style="1" customWidth="1"/>
    <col min="3081" max="3085" width="9.140625" style="1"/>
    <col min="3086" max="3086" width="3.7109375" style="1" customWidth="1"/>
    <col min="3087" max="3328" width="9.140625" style="1"/>
    <col min="3329" max="3329" width="10.28515625" style="1" customWidth="1"/>
    <col min="3330" max="3330" width="9.140625" style="1"/>
    <col min="3331" max="3331" width="49.7109375" style="1" customWidth="1"/>
    <col min="3332" max="3332" width="8.140625" style="1" customWidth="1"/>
    <col min="3333" max="3334" width="10.7109375" style="1" customWidth="1"/>
    <col min="3335" max="3336" width="11" style="1" customWidth="1"/>
    <col min="3337" max="3341" width="9.140625" style="1"/>
    <col min="3342" max="3342" width="3.7109375" style="1" customWidth="1"/>
    <col min="3343" max="3584" width="9.140625" style="1"/>
    <col min="3585" max="3585" width="10.28515625" style="1" customWidth="1"/>
    <col min="3586" max="3586" width="9.140625" style="1"/>
    <col min="3587" max="3587" width="49.7109375" style="1" customWidth="1"/>
    <col min="3588" max="3588" width="8.140625" style="1" customWidth="1"/>
    <col min="3589" max="3590" width="10.7109375" style="1" customWidth="1"/>
    <col min="3591" max="3592" width="11" style="1" customWidth="1"/>
    <col min="3593" max="3597" width="9.140625" style="1"/>
    <col min="3598" max="3598" width="3.7109375" style="1" customWidth="1"/>
    <col min="3599" max="3840" width="9.140625" style="1"/>
    <col min="3841" max="3841" width="10.28515625" style="1" customWidth="1"/>
    <col min="3842" max="3842" width="9.140625" style="1"/>
    <col min="3843" max="3843" width="49.7109375" style="1" customWidth="1"/>
    <col min="3844" max="3844" width="8.140625" style="1" customWidth="1"/>
    <col min="3845" max="3846" width="10.7109375" style="1" customWidth="1"/>
    <col min="3847" max="3848" width="11" style="1" customWidth="1"/>
    <col min="3849" max="3853" width="9.140625" style="1"/>
    <col min="3854" max="3854" width="3.7109375" style="1" customWidth="1"/>
    <col min="3855" max="4096" width="9.140625" style="1"/>
    <col min="4097" max="4097" width="10.28515625" style="1" customWidth="1"/>
    <col min="4098" max="4098" width="9.140625" style="1"/>
    <col min="4099" max="4099" width="49.7109375" style="1" customWidth="1"/>
    <col min="4100" max="4100" width="8.140625" style="1" customWidth="1"/>
    <col min="4101" max="4102" width="10.7109375" style="1" customWidth="1"/>
    <col min="4103" max="4104" width="11" style="1" customWidth="1"/>
    <col min="4105" max="4109" width="9.140625" style="1"/>
    <col min="4110" max="4110" width="3.7109375" style="1" customWidth="1"/>
    <col min="4111" max="4352" width="9.140625" style="1"/>
    <col min="4353" max="4353" width="10.28515625" style="1" customWidth="1"/>
    <col min="4354" max="4354" width="9.140625" style="1"/>
    <col min="4355" max="4355" width="49.7109375" style="1" customWidth="1"/>
    <col min="4356" max="4356" width="8.140625" style="1" customWidth="1"/>
    <col min="4357" max="4358" width="10.7109375" style="1" customWidth="1"/>
    <col min="4359" max="4360" width="11" style="1" customWidth="1"/>
    <col min="4361" max="4365" width="9.140625" style="1"/>
    <col min="4366" max="4366" width="3.7109375" style="1" customWidth="1"/>
    <col min="4367" max="4608" width="9.140625" style="1"/>
    <col min="4609" max="4609" width="10.28515625" style="1" customWidth="1"/>
    <col min="4610" max="4610" width="9.140625" style="1"/>
    <col min="4611" max="4611" width="49.7109375" style="1" customWidth="1"/>
    <col min="4612" max="4612" width="8.140625" style="1" customWidth="1"/>
    <col min="4613" max="4614" width="10.7109375" style="1" customWidth="1"/>
    <col min="4615" max="4616" width="11" style="1" customWidth="1"/>
    <col min="4617" max="4621" width="9.140625" style="1"/>
    <col min="4622" max="4622" width="3.7109375" style="1" customWidth="1"/>
    <col min="4623" max="4864" width="9.140625" style="1"/>
    <col min="4865" max="4865" width="10.28515625" style="1" customWidth="1"/>
    <col min="4866" max="4866" width="9.140625" style="1"/>
    <col min="4867" max="4867" width="49.7109375" style="1" customWidth="1"/>
    <col min="4868" max="4868" width="8.140625" style="1" customWidth="1"/>
    <col min="4869" max="4870" width="10.7109375" style="1" customWidth="1"/>
    <col min="4871" max="4872" width="11" style="1" customWidth="1"/>
    <col min="4873" max="4877" width="9.140625" style="1"/>
    <col min="4878" max="4878" width="3.7109375" style="1" customWidth="1"/>
    <col min="4879" max="5120" width="9.140625" style="1"/>
    <col min="5121" max="5121" width="10.28515625" style="1" customWidth="1"/>
    <col min="5122" max="5122" width="9.140625" style="1"/>
    <col min="5123" max="5123" width="49.7109375" style="1" customWidth="1"/>
    <col min="5124" max="5124" width="8.140625" style="1" customWidth="1"/>
    <col min="5125" max="5126" width="10.7109375" style="1" customWidth="1"/>
    <col min="5127" max="5128" width="11" style="1" customWidth="1"/>
    <col min="5129" max="5133" width="9.140625" style="1"/>
    <col min="5134" max="5134" width="3.7109375" style="1" customWidth="1"/>
    <col min="5135" max="5376" width="9.140625" style="1"/>
    <col min="5377" max="5377" width="10.28515625" style="1" customWidth="1"/>
    <col min="5378" max="5378" width="9.140625" style="1"/>
    <col min="5379" max="5379" width="49.7109375" style="1" customWidth="1"/>
    <col min="5380" max="5380" width="8.140625" style="1" customWidth="1"/>
    <col min="5381" max="5382" width="10.7109375" style="1" customWidth="1"/>
    <col min="5383" max="5384" width="11" style="1" customWidth="1"/>
    <col min="5385" max="5389" width="9.140625" style="1"/>
    <col min="5390" max="5390" width="3.7109375" style="1" customWidth="1"/>
    <col min="5391" max="5632" width="9.140625" style="1"/>
    <col min="5633" max="5633" width="10.28515625" style="1" customWidth="1"/>
    <col min="5634" max="5634" width="9.140625" style="1"/>
    <col min="5635" max="5635" width="49.7109375" style="1" customWidth="1"/>
    <col min="5636" max="5636" width="8.140625" style="1" customWidth="1"/>
    <col min="5637" max="5638" width="10.7109375" style="1" customWidth="1"/>
    <col min="5639" max="5640" width="11" style="1" customWidth="1"/>
    <col min="5641" max="5645" width="9.140625" style="1"/>
    <col min="5646" max="5646" width="3.7109375" style="1" customWidth="1"/>
    <col min="5647" max="5888" width="9.140625" style="1"/>
    <col min="5889" max="5889" width="10.28515625" style="1" customWidth="1"/>
    <col min="5890" max="5890" width="9.140625" style="1"/>
    <col min="5891" max="5891" width="49.7109375" style="1" customWidth="1"/>
    <col min="5892" max="5892" width="8.140625" style="1" customWidth="1"/>
    <col min="5893" max="5894" width="10.7109375" style="1" customWidth="1"/>
    <col min="5895" max="5896" width="11" style="1" customWidth="1"/>
    <col min="5897" max="5901" width="9.140625" style="1"/>
    <col min="5902" max="5902" width="3.7109375" style="1" customWidth="1"/>
    <col min="5903" max="6144" width="9.140625" style="1"/>
    <col min="6145" max="6145" width="10.28515625" style="1" customWidth="1"/>
    <col min="6146" max="6146" width="9.140625" style="1"/>
    <col min="6147" max="6147" width="49.7109375" style="1" customWidth="1"/>
    <col min="6148" max="6148" width="8.140625" style="1" customWidth="1"/>
    <col min="6149" max="6150" width="10.7109375" style="1" customWidth="1"/>
    <col min="6151" max="6152" width="11" style="1" customWidth="1"/>
    <col min="6153" max="6157" width="9.140625" style="1"/>
    <col min="6158" max="6158" width="3.7109375" style="1" customWidth="1"/>
    <col min="6159" max="6400" width="9.140625" style="1"/>
    <col min="6401" max="6401" width="10.28515625" style="1" customWidth="1"/>
    <col min="6402" max="6402" width="9.140625" style="1"/>
    <col min="6403" max="6403" width="49.7109375" style="1" customWidth="1"/>
    <col min="6404" max="6404" width="8.140625" style="1" customWidth="1"/>
    <col min="6405" max="6406" width="10.7109375" style="1" customWidth="1"/>
    <col min="6407" max="6408" width="11" style="1" customWidth="1"/>
    <col min="6409" max="6413" width="9.140625" style="1"/>
    <col min="6414" max="6414" width="3.7109375" style="1" customWidth="1"/>
    <col min="6415" max="6656" width="9.140625" style="1"/>
    <col min="6657" max="6657" width="10.28515625" style="1" customWidth="1"/>
    <col min="6658" max="6658" width="9.140625" style="1"/>
    <col min="6659" max="6659" width="49.7109375" style="1" customWidth="1"/>
    <col min="6660" max="6660" width="8.140625" style="1" customWidth="1"/>
    <col min="6661" max="6662" width="10.7109375" style="1" customWidth="1"/>
    <col min="6663" max="6664" width="11" style="1" customWidth="1"/>
    <col min="6665" max="6669" width="9.140625" style="1"/>
    <col min="6670" max="6670" width="3.7109375" style="1" customWidth="1"/>
    <col min="6671" max="6912" width="9.140625" style="1"/>
    <col min="6913" max="6913" width="10.28515625" style="1" customWidth="1"/>
    <col min="6914" max="6914" width="9.140625" style="1"/>
    <col min="6915" max="6915" width="49.7109375" style="1" customWidth="1"/>
    <col min="6916" max="6916" width="8.140625" style="1" customWidth="1"/>
    <col min="6917" max="6918" width="10.7109375" style="1" customWidth="1"/>
    <col min="6919" max="6920" width="11" style="1" customWidth="1"/>
    <col min="6921" max="6925" width="9.140625" style="1"/>
    <col min="6926" max="6926" width="3.7109375" style="1" customWidth="1"/>
    <col min="6927" max="7168" width="9.140625" style="1"/>
    <col min="7169" max="7169" width="10.28515625" style="1" customWidth="1"/>
    <col min="7170" max="7170" width="9.140625" style="1"/>
    <col min="7171" max="7171" width="49.7109375" style="1" customWidth="1"/>
    <col min="7172" max="7172" width="8.140625" style="1" customWidth="1"/>
    <col min="7173" max="7174" width="10.7109375" style="1" customWidth="1"/>
    <col min="7175" max="7176" width="11" style="1" customWidth="1"/>
    <col min="7177" max="7181" width="9.140625" style="1"/>
    <col min="7182" max="7182" width="3.7109375" style="1" customWidth="1"/>
    <col min="7183" max="7424" width="9.140625" style="1"/>
    <col min="7425" max="7425" width="10.28515625" style="1" customWidth="1"/>
    <col min="7426" max="7426" width="9.140625" style="1"/>
    <col min="7427" max="7427" width="49.7109375" style="1" customWidth="1"/>
    <col min="7428" max="7428" width="8.140625" style="1" customWidth="1"/>
    <col min="7429" max="7430" width="10.7109375" style="1" customWidth="1"/>
    <col min="7431" max="7432" width="11" style="1" customWidth="1"/>
    <col min="7433" max="7437" width="9.140625" style="1"/>
    <col min="7438" max="7438" width="3.7109375" style="1" customWidth="1"/>
    <col min="7439" max="7680" width="9.140625" style="1"/>
    <col min="7681" max="7681" width="10.28515625" style="1" customWidth="1"/>
    <col min="7682" max="7682" width="9.140625" style="1"/>
    <col min="7683" max="7683" width="49.7109375" style="1" customWidth="1"/>
    <col min="7684" max="7684" width="8.140625" style="1" customWidth="1"/>
    <col min="7685" max="7686" width="10.7109375" style="1" customWidth="1"/>
    <col min="7687" max="7688" width="11" style="1" customWidth="1"/>
    <col min="7689" max="7693" width="9.140625" style="1"/>
    <col min="7694" max="7694" width="3.7109375" style="1" customWidth="1"/>
    <col min="7695" max="7936" width="9.140625" style="1"/>
    <col min="7937" max="7937" width="10.28515625" style="1" customWidth="1"/>
    <col min="7938" max="7938" width="9.140625" style="1"/>
    <col min="7939" max="7939" width="49.7109375" style="1" customWidth="1"/>
    <col min="7940" max="7940" width="8.140625" style="1" customWidth="1"/>
    <col min="7941" max="7942" width="10.7109375" style="1" customWidth="1"/>
    <col min="7943" max="7944" width="11" style="1" customWidth="1"/>
    <col min="7945" max="7949" width="9.140625" style="1"/>
    <col min="7950" max="7950" width="3.7109375" style="1" customWidth="1"/>
    <col min="7951" max="8192" width="9.140625" style="1"/>
    <col min="8193" max="8193" width="10.28515625" style="1" customWidth="1"/>
    <col min="8194" max="8194" width="9.140625" style="1"/>
    <col min="8195" max="8195" width="49.7109375" style="1" customWidth="1"/>
    <col min="8196" max="8196" width="8.140625" style="1" customWidth="1"/>
    <col min="8197" max="8198" width="10.7109375" style="1" customWidth="1"/>
    <col min="8199" max="8200" width="11" style="1" customWidth="1"/>
    <col min="8201" max="8205" width="9.140625" style="1"/>
    <col min="8206" max="8206" width="3.7109375" style="1" customWidth="1"/>
    <col min="8207" max="8448" width="9.140625" style="1"/>
    <col min="8449" max="8449" width="10.28515625" style="1" customWidth="1"/>
    <col min="8450" max="8450" width="9.140625" style="1"/>
    <col min="8451" max="8451" width="49.7109375" style="1" customWidth="1"/>
    <col min="8452" max="8452" width="8.140625" style="1" customWidth="1"/>
    <col min="8453" max="8454" width="10.7109375" style="1" customWidth="1"/>
    <col min="8455" max="8456" width="11" style="1" customWidth="1"/>
    <col min="8457" max="8461" width="9.140625" style="1"/>
    <col min="8462" max="8462" width="3.7109375" style="1" customWidth="1"/>
    <col min="8463" max="8704" width="9.140625" style="1"/>
    <col min="8705" max="8705" width="10.28515625" style="1" customWidth="1"/>
    <col min="8706" max="8706" width="9.140625" style="1"/>
    <col min="8707" max="8707" width="49.7109375" style="1" customWidth="1"/>
    <col min="8708" max="8708" width="8.140625" style="1" customWidth="1"/>
    <col min="8709" max="8710" width="10.7109375" style="1" customWidth="1"/>
    <col min="8711" max="8712" width="11" style="1" customWidth="1"/>
    <col min="8713" max="8717" width="9.140625" style="1"/>
    <col min="8718" max="8718" width="3.7109375" style="1" customWidth="1"/>
    <col min="8719" max="8960" width="9.140625" style="1"/>
    <col min="8961" max="8961" width="10.28515625" style="1" customWidth="1"/>
    <col min="8962" max="8962" width="9.140625" style="1"/>
    <col min="8963" max="8963" width="49.7109375" style="1" customWidth="1"/>
    <col min="8964" max="8964" width="8.140625" style="1" customWidth="1"/>
    <col min="8965" max="8966" width="10.7109375" style="1" customWidth="1"/>
    <col min="8967" max="8968" width="11" style="1" customWidth="1"/>
    <col min="8969" max="8973" width="9.140625" style="1"/>
    <col min="8974" max="8974" width="3.7109375" style="1" customWidth="1"/>
    <col min="8975" max="9216" width="9.140625" style="1"/>
    <col min="9217" max="9217" width="10.28515625" style="1" customWidth="1"/>
    <col min="9218" max="9218" width="9.140625" style="1"/>
    <col min="9219" max="9219" width="49.7109375" style="1" customWidth="1"/>
    <col min="9220" max="9220" width="8.140625" style="1" customWidth="1"/>
    <col min="9221" max="9222" width="10.7109375" style="1" customWidth="1"/>
    <col min="9223" max="9224" width="11" style="1" customWidth="1"/>
    <col min="9225" max="9229" width="9.140625" style="1"/>
    <col min="9230" max="9230" width="3.7109375" style="1" customWidth="1"/>
    <col min="9231" max="9472" width="9.140625" style="1"/>
    <col min="9473" max="9473" width="10.28515625" style="1" customWidth="1"/>
    <col min="9474" max="9474" width="9.140625" style="1"/>
    <col min="9475" max="9475" width="49.7109375" style="1" customWidth="1"/>
    <col min="9476" max="9476" width="8.140625" style="1" customWidth="1"/>
    <col min="9477" max="9478" width="10.7109375" style="1" customWidth="1"/>
    <col min="9479" max="9480" width="11" style="1" customWidth="1"/>
    <col min="9481" max="9485" width="9.140625" style="1"/>
    <col min="9486" max="9486" width="3.7109375" style="1" customWidth="1"/>
    <col min="9487" max="9728" width="9.140625" style="1"/>
    <col min="9729" max="9729" width="10.28515625" style="1" customWidth="1"/>
    <col min="9730" max="9730" width="9.140625" style="1"/>
    <col min="9731" max="9731" width="49.7109375" style="1" customWidth="1"/>
    <col min="9732" max="9732" width="8.140625" style="1" customWidth="1"/>
    <col min="9733" max="9734" width="10.7109375" style="1" customWidth="1"/>
    <col min="9735" max="9736" width="11" style="1" customWidth="1"/>
    <col min="9737" max="9741" width="9.140625" style="1"/>
    <col min="9742" max="9742" width="3.7109375" style="1" customWidth="1"/>
    <col min="9743" max="9984" width="9.140625" style="1"/>
    <col min="9985" max="9985" width="10.28515625" style="1" customWidth="1"/>
    <col min="9986" max="9986" width="9.140625" style="1"/>
    <col min="9987" max="9987" width="49.7109375" style="1" customWidth="1"/>
    <col min="9988" max="9988" width="8.140625" style="1" customWidth="1"/>
    <col min="9989" max="9990" width="10.7109375" style="1" customWidth="1"/>
    <col min="9991" max="9992" width="11" style="1" customWidth="1"/>
    <col min="9993" max="9997" width="9.140625" style="1"/>
    <col min="9998" max="9998" width="3.7109375" style="1" customWidth="1"/>
    <col min="9999" max="10240" width="9.140625" style="1"/>
    <col min="10241" max="10241" width="10.28515625" style="1" customWidth="1"/>
    <col min="10242" max="10242" width="9.140625" style="1"/>
    <col min="10243" max="10243" width="49.7109375" style="1" customWidth="1"/>
    <col min="10244" max="10244" width="8.140625" style="1" customWidth="1"/>
    <col min="10245" max="10246" width="10.7109375" style="1" customWidth="1"/>
    <col min="10247" max="10248" width="11" style="1" customWidth="1"/>
    <col min="10249" max="10253" width="9.140625" style="1"/>
    <col min="10254" max="10254" width="3.7109375" style="1" customWidth="1"/>
    <col min="10255" max="10496" width="9.140625" style="1"/>
    <col min="10497" max="10497" width="10.28515625" style="1" customWidth="1"/>
    <col min="10498" max="10498" width="9.140625" style="1"/>
    <col min="10499" max="10499" width="49.7109375" style="1" customWidth="1"/>
    <col min="10500" max="10500" width="8.140625" style="1" customWidth="1"/>
    <col min="10501" max="10502" width="10.7109375" style="1" customWidth="1"/>
    <col min="10503" max="10504" width="11" style="1" customWidth="1"/>
    <col min="10505" max="10509" width="9.140625" style="1"/>
    <col min="10510" max="10510" width="3.7109375" style="1" customWidth="1"/>
    <col min="10511" max="10752" width="9.140625" style="1"/>
    <col min="10753" max="10753" width="10.28515625" style="1" customWidth="1"/>
    <col min="10754" max="10754" width="9.140625" style="1"/>
    <col min="10755" max="10755" width="49.7109375" style="1" customWidth="1"/>
    <col min="10756" max="10756" width="8.140625" style="1" customWidth="1"/>
    <col min="10757" max="10758" width="10.7109375" style="1" customWidth="1"/>
    <col min="10759" max="10760" width="11" style="1" customWidth="1"/>
    <col min="10761" max="10765" width="9.140625" style="1"/>
    <col min="10766" max="10766" width="3.7109375" style="1" customWidth="1"/>
    <col min="10767" max="11008" width="9.140625" style="1"/>
    <col min="11009" max="11009" width="10.28515625" style="1" customWidth="1"/>
    <col min="11010" max="11010" width="9.140625" style="1"/>
    <col min="11011" max="11011" width="49.7109375" style="1" customWidth="1"/>
    <col min="11012" max="11012" width="8.140625" style="1" customWidth="1"/>
    <col min="11013" max="11014" width="10.7109375" style="1" customWidth="1"/>
    <col min="11015" max="11016" width="11" style="1" customWidth="1"/>
    <col min="11017" max="11021" width="9.140625" style="1"/>
    <col min="11022" max="11022" width="3.7109375" style="1" customWidth="1"/>
    <col min="11023" max="11264" width="9.140625" style="1"/>
    <col min="11265" max="11265" width="10.28515625" style="1" customWidth="1"/>
    <col min="11266" max="11266" width="9.140625" style="1"/>
    <col min="11267" max="11267" width="49.7109375" style="1" customWidth="1"/>
    <col min="11268" max="11268" width="8.140625" style="1" customWidth="1"/>
    <col min="11269" max="11270" width="10.7109375" style="1" customWidth="1"/>
    <col min="11271" max="11272" width="11" style="1" customWidth="1"/>
    <col min="11273" max="11277" width="9.140625" style="1"/>
    <col min="11278" max="11278" width="3.7109375" style="1" customWidth="1"/>
    <col min="11279" max="11520" width="9.140625" style="1"/>
    <col min="11521" max="11521" width="10.28515625" style="1" customWidth="1"/>
    <col min="11522" max="11522" width="9.140625" style="1"/>
    <col min="11523" max="11523" width="49.7109375" style="1" customWidth="1"/>
    <col min="11524" max="11524" width="8.140625" style="1" customWidth="1"/>
    <col min="11525" max="11526" width="10.7109375" style="1" customWidth="1"/>
    <col min="11527" max="11528" width="11" style="1" customWidth="1"/>
    <col min="11529" max="11533" width="9.140625" style="1"/>
    <col min="11534" max="11534" width="3.7109375" style="1" customWidth="1"/>
    <col min="11535" max="11776" width="9.140625" style="1"/>
    <col min="11777" max="11777" width="10.28515625" style="1" customWidth="1"/>
    <col min="11778" max="11778" width="9.140625" style="1"/>
    <col min="11779" max="11779" width="49.7109375" style="1" customWidth="1"/>
    <col min="11780" max="11780" width="8.140625" style="1" customWidth="1"/>
    <col min="11781" max="11782" width="10.7109375" style="1" customWidth="1"/>
    <col min="11783" max="11784" width="11" style="1" customWidth="1"/>
    <col min="11785" max="11789" width="9.140625" style="1"/>
    <col min="11790" max="11790" width="3.7109375" style="1" customWidth="1"/>
    <col min="11791" max="12032" width="9.140625" style="1"/>
    <col min="12033" max="12033" width="10.28515625" style="1" customWidth="1"/>
    <col min="12034" max="12034" width="9.140625" style="1"/>
    <col min="12035" max="12035" width="49.7109375" style="1" customWidth="1"/>
    <col min="12036" max="12036" width="8.140625" style="1" customWidth="1"/>
    <col min="12037" max="12038" width="10.7109375" style="1" customWidth="1"/>
    <col min="12039" max="12040" width="11" style="1" customWidth="1"/>
    <col min="12041" max="12045" width="9.140625" style="1"/>
    <col min="12046" max="12046" width="3.7109375" style="1" customWidth="1"/>
    <col min="12047" max="12288" width="9.140625" style="1"/>
    <col min="12289" max="12289" width="10.28515625" style="1" customWidth="1"/>
    <col min="12290" max="12290" width="9.140625" style="1"/>
    <col min="12291" max="12291" width="49.7109375" style="1" customWidth="1"/>
    <col min="12292" max="12292" width="8.140625" style="1" customWidth="1"/>
    <col min="12293" max="12294" width="10.7109375" style="1" customWidth="1"/>
    <col min="12295" max="12296" width="11" style="1" customWidth="1"/>
    <col min="12297" max="12301" width="9.140625" style="1"/>
    <col min="12302" max="12302" width="3.7109375" style="1" customWidth="1"/>
    <col min="12303" max="12544" width="9.140625" style="1"/>
    <col min="12545" max="12545" width="10.28515625" style="1" customWidth="1"/>
    <col min="12546" max="12546" width="9.140625" style="1"/>
    <col min="12547" max="12547" width="49.7109375" style="1" customWidth="1"/>
    <col min="12548" max="12548" width="8.140625" style="1" customWidth="1"/>
    <col min="12549" max="12550" width="10.7109375" style="1" customWidth="1"/>
    <col min="12551" max="12552" width="11" style="1" customWidth="1"/>
    <col min="12553" max="12557" width="9.140625" style="1"/>
    <col min="12558" max="12558" width="3.7109375" style="1" customWidth="1"/>
    <col min="12559" max="12800" width="9.140625" style="1"/>
    <col min="12801" max="12801" width="10.28515625" style="1" customWidth="1"/>
    <col min="12802" max="12802" width="9.140625" style="1"/>
    <col min="12803" max="12803" width="49.7109375" style="1" customWidth="1"/>
    <col min="12804" max="12804" width="8.140625" style="1" customWidth="1"/>
    <col min="12805" max="12806" width="10.7109375" style="1" customWidth="1"/>
    <col min="12807" max="12808" width="11" style="1" customWidth="1"/>
    <col min="12809" max="12813" width="9.140625" style="1"/>
    <col min="12814" max="12814" width="3.7109375" style="1" customWidth="1"/>
    <col min="12815" max="13056" width="9.140625" style="1"/>
    <col min="13057" max="13057" width="10.28515625" style="1" customWidth="1"/>
    <col min="13058" max="13058" width="9.140625" style="1"/>
    <col min="13059" max="13059" width="49.7109375" style="1" customWidth="1"/>
    <col min="13060" max="13060" width="8.140625" style="1" customWidth="1"/>
    <col min="13061" max="13062" width="10.7109375" style="1" customWidth="1"/>
    <col min="13063" max="13064" width="11" style="1" customWidth="1"/>
    <col min="13065" max="13069" width="9.140625" style="1"/>
    <col min="13070" max="13070" width="3.7109375" style="1" customWidth="1"/>
    <col min="13071" max="13312" width="9.140625" style="1"/>
    <col min="13313" max="13313" width="10.28515625" style="1" customWidth="1"/>
    <col min="13314" max="13314" width="9.140625" style="1"/>
    <col min="13315" max="13315" width="49.7109375" style="1" customWidth="1"/>
    <col min="13316" max="13316" width="8.140625" style="1" customWidth="1"/>
    <col min="13317" max="13318" width="10.7109375" style="1" customWidth="1"/>
    <col min="13319" max="13320" width="11" style="1" customWidth="1"/>
    <col min="13321" max="13325" width="9.140625" style="1"/>
    <col min="13326" max="13326" width="3.7109375" style="1" customWidth="1"/>
    <col min="13327" max="13568" width="9.140625" style="1"/>
    <col min="13569" max="13569" width="10.28515625" style="1" customWidth="1"/>
    <col min="13570" max="13570" width="9.140625" style="1"/>
    <col min="13571" max="13571" width="49.7109375" style="1" customWidth="1"/>
    <col min="13572" max="13572" width="8.140625" style="1" customWidth="1"/>
    <col min="13573" max="13574" width="10.7109375" style="1" customWidth="1"/>
    <col min="13575" max="13576" width="11" style="1" customWidth="1"/>
    <col min="13577" max="13581" width="9.140625" style="1"/>
    <col min="13582" max="13582" width="3.7109375" style="1" customWidth="1"/>
    <col min="13583" max="13824" width="9.140625" style="1"/>
    <col min="13825" max="13825" width="10.28515625" style="1" customWidth="1"/>
    <col min="13826" max="13826" width="9.140625" style="1"/>
    <col min="13827" max="13827" width="49.7109375" style="1" customWidth="1"/>
    <col min="13828" max="13828" width="8.140625" style="1" customWidth="1"/>
    <col min="13829" max="13830" width="10.7109375" style="1" customWidth="1"/>
    <col min="13831" max="13832" width="11" style="1" customWidth="1"/>
    <col min="13833" max="13837" width="9.140625" style="1"/>
    <col min="13838" max="13838" width="3.7109375" style="1" customWidth="1"/>
    <col min="13839" max="14080" width="9.140625" style="1"/>
    <col min="14081" max="14081" width="10.28515625" style="1" customWidth="1"/>
    <col min="14082" max="14082" width="9.140625" style="1"/>
    <col min="14083" max="14083" width="49.7109375" style="1" customWidth="1"/>
    <col min="14084" max="14084" width="8.140625" style="1" customWidth="1"/>
    <col min="14085" max="14086" width="10.7109375" style="1" customWidth="1"/>
    <col min="14087" max="14088" width="11" style="1" customWidth="1"/>
    <col min="14089" max="14093" width="9.140625" style="1"/>
    <col min="14094" max="14094" width="3.7109375" style="1" customWidth="1"/>
    <col min="14095" max="14336" width="9.140625" style="1"/>
    <col min="14337" max="14337" width="10.28515625" style="1" customWidth="1"/>
    <col min="14338" max="14338" width="9.140625" style="1"/>
    <col min="14339" max="14339" width="49.7109375" style="1" customWidth="1"/>
    <col min="14340" max="14340" width="8.140625" style="1" customWidth="1"/>
    <col min="14341" max="14342" width="10.7109375" style="1" customWidth="1"/>
    <col min="14343" max="14344" width="11" style="1" customWidth="1"/>
    <col min="14345" max="14349" width="9.140625" style="1"/>
    <col min="14350" max="14350" width="3.7109375" style="1" customWidth="1"/>
    <col min="14351" max="14592" width="9.140625" style="1"/>
    <col min="14593" max="14593" width="10.28515625" style="1" customWidth="1"/>
    <col min="14594" max="14594" width="9.140625" style="1"/>
    <col min="14595" max="14595" width="49.7109375" style="1" customWidth="1"/>
    <col min="14596" max="14596" width="8.140625" style="1" customWidth="1"/>
    <col min="14597" max="14598" width="10.7109375" style="1" customWidth="1"/>
    <col min="14599" max="14600" width="11" style="1" customWidth="1"/>
    <col min="14601" max="14605" width="9.140625" style="1"/>
    <col min="14606" max="14606" width="3.7109375" style="1" customWidth="1"/>
    <col min="14607" max="14848" width="9.140625" style="1"/>
    <col min="14849" max="14849" width="10.28515625" style="1" customWidth="1"/>
    <col min="14850" max="14850" width="9.140625" style="1"/>
    <col min="14851" max="14851" width="49.7109375" style="1" customWidth="1"/>
    <col min="14852" max="14852" width="8.140625" style="1" customWidth="1"/>
    <col min="14853" max="14854" width="10.7109375" style="1" customWidth="1"/>
    <col min="14855" max="14856" width="11" style="1" customWidth="1"/>
    <col min="14857" max="14861" width="9.140625" style="1"/>
    <col min="14862" max="14862" width="3.7109375" style="1" customWidth="1"/>
    <col min="14863" max="15104" width="9.140625" style="1"/>
    <col min="15105" max="15105" width="10.28515625" style="1" customWidth="1"/>
    <col min="15106" max="15106" width="9.140625" style="1"/>
    <col min="15107" max="15107" width="49.7109375" style="1" customWidth="1"/>
    <col min="15108" max="15108" width="8.140625" style="1" customWidth="1"/>
    <col min="15109" max="15110" width="10.7109375" style="1" customWidth="1"/>
    <col min="15111" max="15112" width="11" style="1" customWidth="1"/>
    <col min="15113" max="15117" width="9.140625" style="1"/>
    <col min="15118" max="15118" width="3.7109375" style="1" customWidth="1"/>
    <col min="15119" max="15360" width="9.140625" style="1"/>
    <col min="15361" max="15361" width="10.28515625" style="1" customWidth="1"/>
    <col min="15362" max="15362" width="9.140625" style="1"/>
    <col min="15363" max="15363" width="49.7109375" style="1" customWidth="1"/>
    <col min="15364" max="15364" width="8.140625" style="1" customWidth="1"/>
    <col min="15365" max="15366" width="10.7109375" style="1" customWidth="1"/>
    <col min="15367" max="15368" width="11" style="1" customWidth="1"/>
    <col min="15369" max="15373" width="9.140625" style="1"/>
    <col min="15374" max="15374" width="3.7109375" style="1" customWidth="1"/>
    <col min="15375" max="15616" width="9.140625" style="1"/>
    <col min="15617" max="15617" width="10.28515625" style="1" customWidth="1"/>
    <col min="15618" max="15618" width="9.140625" style="1"/>
    <col min="15619" max="15619" width="49.7109375" style="1" customWidth="1"/>
    <col min="15620" max="15620" width="8.140625" style="1" customWidth="1"/>
    <col min="15621" max="15622" width="10.7109375" style="1" customWidth="1"/>
    <col min="15623" max="15624" width="11" style="1" customWidth="1"/>
    <col min="15625" max="15629" width="9.140625" style="1"/>
    <col min="15630" max="15630" width="3.7109375" style="1" customWidth="1"/>
    <col min="15631" max="15872" width="9.140625" style="1"/>
    <col min="15873" max="15873" width="10.28515625" style="1" customWidth="1"/>
    <col min="15874" max="15874" width="9.140625" style="1"/>
    <col min="15875" max="15875" width="49.7109375" style="1" customWidth="1"/>
    <col min="15876" max="15876" width="8.140625" style="1" customWidth="1"/>
    <col min="15877" max="15878" width="10.7109375" style="1" customWidth="1"/>
    <col min="15879" max="15880" width="11" style="1" customWidth="1"/>
    <col min="15881" max="15885" width="9.140625" style="1"/>
    <col min="15886" max="15886" width="3.7109375" style="1" customWidth="1"/>
    <col min="15887" max="16128" width="9.140625" style="1"/>
    <col min="16129" max="16129" width="10.28515625" style="1" customWidth="1"/>
    <col min="16130" max="16130" width="9.140625" style="1"/>
    <col min="16131" max="16131" width="49.7109375" style="1" customWidth="1"/>
    <col min="16132" max="16132" width="8.140625" style="1" customWidth="1"/>
    <col min="16133" max="16134" width="10.7109375" style="1" customWidth="1"/>
    <col min="16135" max="16136" width="11" style="1" customWidth="1"/>
    <col min="16137" max="16141" width="9.140625" style="1"/>
    <col min="16142" max="16142" width="3.7109375" style="1" customWidth="1"/>
    <col min="16143" max="16384" width="9.140625" style="1"/>
  </cols>
  <sheetData>
    <row r="2" spans="1:18" x14ac:dyDescent="0.2">
      <c r="C2" s="56" t="s">
        <v>0</v>
      </c>
      <c r="E2" s="9" t="s">
        <v>1</v>
      </c>
      <c r="G2" s="10" t="s">
        <v>454</v>
      </c>
    </row>
    <row r="3" spans="1:18" x14ac:dyDescent="0.2">
      <c r="B3" s="11"/>
      <c r="C3" s="57"/>
      <c r="D3" s="13"/>
      <c r="E3" s="14"/>
      <c r="F3" s="14"/>
      <c r="G3" s="15"/>
      <c r="H3" s="15"/>
    </row>
    <row r="4" spans="1:18" x14ac:dyDescent="0.2">
      <c r="B4" s="16" t="str">
        <f>+B15</f>
        <v>A</v>
      </c>
      <c r="C4" s="58" t="str">
        <f>+C15</f>
        <v>Delavnica</v>
      </c>
      <c r="E4" s="4">
        <f>+H17+H24+H32+H36+H42+H58+H62+H74</f>
        <v>59059.387266444443</v>
      </c>
      <c r="G4" s="5">
        <f>+E4+H76</f>
        <v>34360.387266444443</v>
      </c>
    </row>
    <row r="5" spans="1:18" x14ac:dyDescent="0.2">
      <c r="B5" s="3" t="s">
        <v>65</v>
      </c>
      <c r="C5" s="58" t="s">
        <v>386</v>
      </c>
      <c r="E5" s="4">
        <f>+H82+H89+H103+H106+H110+H123</f>
        <v>97599.925151499992</v>
      </c>
      <c r="G5" s="5">
        <f>+E5+H125</f>
        <v>60305.925151499992</v>
      </c>
    </row>
    <row r="6" spans="1:18" x14ac:dyDescent="0.2">
      <c r="B6" s="3" t="s">
        <v>84</v>
      </c>
      <c r="C6" s="58" t="str">
        <f>+C129</f>
        <v>Zunanjost objekta</v>
      </c>
      <c r="E6" s="4">
        <f>+H130+H134+H137+H143</f>
        <v>6114.5590000000002</v>
      </c>
      <c r="G6" s="5">
        <f>+E6+H145</f>
        <v>1716.5590000000002</v>
      </c>
    </row>
    <row r="7" spans="1:18" x14ac:dyDescent="0.2">
      <c r="B7" s="13" t="str">
        <f>+B149</f>
        <v>D</v>
      </c>
      <c r="C7" s="57" t="str">
        <f>+C149</f>
        <v>Oprema</v>
      </c>
      <c r="D7" s="13"/>
      <c r="E7" s="14">
        <f>+H150+H163+H171</f>
        <v>29100.635000000002</v>
      </c>
      <c r="F7" s="14"/>
      <c r="G7" s="15">
        <f>+H161+H169+H177</f>
        <v>20823.526500000004</v>
      </c>
      <c r="H7" s="15"/>
    </row>
    <row r="8" spans="1:18" x14ac:dyDescent="0.2">
      <c r="C8" s="59" t="s">
        <v>3</v>
      </c>
      <c r="E8" s="4">
        <f>SUM(E4:E7)</f>
        <v>191874.50641794445</v>
      </c>
      <c r="G8" s="5">
        <f>SUM(G4:G7)</f>
        <v>117206.39791794443</v>
      </c>
    </row>
    <row r="13" spans="1:18" x14ac:dyDescent="0.2">
      <c r="C13" s="56" t="s">
        <v>4</v>
      </c>
      <c r="L13" s="6" t="s">
        <v>5</v>
      </c>
      <c r="P13" s="6"/>
    </row>
    <row r="14" spans="1:18" s="19" customFormat="1" x14ac:dyDescent="0.2">
      <c r="A14" s="1"/>
      <c r="B14" s="1"/>
      <c r="C14" s="58"/>
      <c r="D14" s="3"/>
      <c r="E14" s="4"/>
      <c r="F14" s="4"/>
      <c r="G14" s="5"/>
      <c r="H14" s="5"/>
      <c r="I14" s="1"/>
      <c r="J14" s="1"/>
      <c r="K14" s="7"/>
      <c r="L14" s="20"/>
      <c r="M14" s="20"/>
      <c r="N14" s="20"/>
      <c r="O14" s="20"/>
      <c r="P14" s="20"/>
      <c r="Q14" s="1"/>
      <c r="R14" s="1"/>
    </row>
    <row r="15" spans="1:18" s="19" customFormat="1" x14ac:dyDescent="0.2">
      <c r="A15" s="1" t="s">
        <v>6</v>
      </c>
      <c r="B15" s="21" t="s">
        <v>7</v>
      </c>
      <c r="C15" s="60" t="s">
        <v>319</v>
      </c>
      <c r="D15" s="3" t="s">
        <v>9</v>
      </c>
      <c r="E15" s="4" t="s">
        <v>10</v>
      </c>
      <c r="F15" s="4" t="s">
        <v>11</v>
      </c>
      <c r="G15" s="5" t="s">
        <v>12</v>
      </c>
      <c r="H15" s="5" t="s">
        <v>13</v>
      </c>
      <c r="I15" s="1"/>
      <c r="J15" s="1"/>
      <c r="K15" s="7"/>
      <c r="L15" s="20" t="s">
        <v>14</v>
      </c>
      <c r="M15" s="20" t="s">
        <v>15</v>
      </c>
      <c r="N15" s="20" t="s">
        <v>16</v>
      </c>
      <c r="O15" s="20" t="s">
        <v>17</v>
      </c>
      <c r="P15" s="20" t="s">
        <v>18</v>
      </c>
      <c r="Q15" s="1"/>
      <c r="R15" s="1"/>
    </row>
    <row r="16" spans="1:18" s="19" customFormat="1" x14ac:dyDescent="0.2">
      <c r="A16" s="1"/>
      <c r="B16" s="1"/>
      <c r="C16" s="58"/>
      <c r="D16" s="3"/>
      <c r="E16" s="4"/>
      <c r="F16" s="4"/>
      <c r="G16" s="5"/>
      <c r="H16" s="5"/>
      <c r="I16" s="1"/>
      <c r="J16" s="1"/>
      <c r="K16" s="20"/>
      <c r="L16" s="20"/>
      <c r="M16" s="20"/>
      <c r="N16" s="20"/>
      <c r="O16" s="20"/>
      <c r="P16" s="7"/>
      <c r="Q16" s="1"/>
      <c r="R16" s="1"/>
    </row>
    <row r="17" spans="1:18" s="19" customFormat="1" x14ac:dyDescent="0.2">
      <c r="A17" s="1"/>
      <c r="B17" s="46" t="s">
        <v>330</v>
      </c>
      <c r="C17" s="58"/>
      <c r="D17" s="3"/>
      <c r="E17" s="4"/>
      <c r="F17" s="4"/>
      <c r="G17" s="5" t="str">
        <f t="shared" ref="G17:G47" si="0">IF(E17=0,"  ",(IF(F17=0,"  ",+E17*F17)))</f>
        <v xml:space="preserve">  </v>
      </c>
      <c r="H17" s="5">
        <f>SUM(G18:G23)</f>
        <v>7056.6559999999999</v>
      </c>
      <c r="I17" s="1"/>
      <c r="J17" s="1"/>
      <c r="K17" s="20" t="s">
        <v>320</v>
      </c>
      <c r="L17" s="20"/>
      <c r="M17" s="20">
        <f>20+7-11</f>
        <v>16</v>
      </c>
      <c r="N17" s="20">
        <v>8.5</v>
      </c>
      <c r="O17" s="7"/>
      <c r="P17" s="7">
        <f>+M17*N17</f>
        <v>136</v>
      </c>
      <c r="Q17" s="1"/>
      <c r="R17" s="1"/>
    </row>
    <row r="18" spans="1:18" s="19" customFormat="1" x14ac:dyDescent="0.2">
      <c r="A18" s="1"/>
      <c r="B18" s="1"/>
      <c r="C18" s="59" t="s">
        <v>407</v>
      </c>
      <c r="D18" s="3" t="s">
        <v>24</v>
      </c>
      <c r="E18" s="4">
        <f>+P18</f>
        <v>280</v>
      </c>
      <c r="F18" s="4">
        <v>12</v>
      </c>
      <c r="G18" s="5">
        <f>IF(E18=0,"  ",(IF(F18=0,"  ",+E18*F18)))</f>
        <v>3360</v>
      </c>
      <c r="H18" s="5"/>
      <c r="I18" s="1"/>
      <c r="J18" s="1"/>
      <c r="K18" s="20"/>
      <c r="L18" s="20">
        <v>20</v>
      </c>
      <c r="M18" s="20">
        <v>5</v>
      </c>
      <c r="N18" s="20">
        <v>9</v>
      </c>
      <c r="O18" s="20"/>
      <c r="P18" s="7">
        <f>+L18*M18+L18*N18</f>
        <v>280</v>
      </c>
      <c r="Q18" s="1"/>
      <c r="R18" s="1"/>
    </row>
    <row r="19" spans="1:18" s="19" customFormat="1" ht="24" x14ac:dyDescent="0.2">
      <c r="A19" s="1"/>
      <c r="B19" s="1"/>
      <c r="C19" s="59" t="s">
        <v>325</v>
      </c>
      <c r="D19" s="3" t="s">
        <v>24</v>
      </c>
      <c r="E19" s="4">
        <f>+P17-P24/4-E20+P22+P23</f>
        <v>153.26</v>
      </c>
      <c r="F19" s="4">
        <v>2</v>
      </c>
      <c r="G19" s="5">
        <f t="shared" si="0"/>
        <v>306.52</v>
      </c>
      <c r="H19" s="5"/>
      <c r="I19" s="1"/>
      <c r="J19" s="1"/>
      <c r="K19" s="20" t="s">
        <v>321</v>
      </c>
      <c r="L19" s="20">
        <v>20</v>
      </c>
      <c r="M19" s="20"/>
      <c r="N19" s="20">
        <v>7.5</v>
      </c>
      <c r="O19" s="20"/>
      <c r="P19" s="7">
        <f>+L19*N19+M19*O19</f>
        <v>150</v>
      </c>
      <c r="Q19" s="1"/>
      <c r="R19" s="1"/>
    </row>
    <row r="20" spans="1:18" s="19" customFormat="1" x14ac:dyDescent="0.2">
      <c r="A20" s="1" t="s">
        <v>410</v>
      </c>
      <c r="B20" s="1"/>
      <c r="C20" s="59" t="s">
        <v>323</v>
      </c>
      <c r="D20" s="3" t="s">
        <v>24</v>
      </c>
      <c r="E20" s="4">
        <f>+P21-L24*M24*3</f>
        <v>30</v>
      </c>
      <c r="F20" s="4">
        <v>7.87</v>
      </c>
      <c r="G20" s="5">
        <f t="shared" si="0"/>
        <v>236.1</v>
      </c>
      <c r="H20" s="5"/>
      <c r="I20" s="1"/>
      <c r="J20" s="1"/>
      <c r="K20" s="7" t="s">
        <v>324</v>
      </c>
      <c r="L20" s="20">
        <v>20</v>
      </c>
      <c r="M20" s="7"/>
      <c r="N20" s="20">
        <v>3</v>
      </c>
      <c r="O20" s="7"/>
      <c r="P20" s="7">
        <f>+L20*N20+M20*O20</f>
        <v>60</v>
      </c>
      <c r="Q20" s="1"/>
      <c r="R20" s="1"/>
    </row>
    <row r="21" spans="1:18" s="19" customFormat="1" ht="24" x14ac:dyDescent="0.2">
      <c r="A21" s="1" t="s">
        <v>412</v>
      </c>
      <c r="B21" s="1"/>
      <c r="C21" s="59" t="s">
        <v>411</v>
      </c>
      <c r="D21" s="45" t="s">
        <v>24</v>
      </c>
      <c r="E21" s="4">
        <f>+E20</f>
        <v>30</v>
      </c>
      <c r="F21" s="4">
        <f>24.11+26.3</f>
        <v>50.41</v>
      </c>
      <c r="G21" s="5">
        <f t="shared" si="0"/>
        <v>1512.3</v>
      </c>
      <c r="H21" s="5"/>
      <c r="I21" s="1"/>
      <c r="J21" s="1"/>
      <c r="K21" s="20" t="s">
        <v>334</v>
      </c>
      <c r="L21" s="20">
        <f>11.5-7</f>
        <v>4.5</v>
      </c>
      <c r="M21" s="20"/>
      <c r="N21" s="20"/>
      <c r="O21" s="20">
        <v>8</v>
      </c>
      <c r="P21" s="7">
        <f>+L21*O21</f>
        <v>36</v>
      </c>
      <c r="Q21" s="1"/>
      <c r="R21" s="1"/>
    </row>
    <row r="22" spans="1:18" s="19" customFormat="1" ht="36" x14ac:dyDescent="0.2">
      <c r="A22" s="1" t="s">
        <v>413</v>
      </c>
      <c r="B22" s="1"/>
      <c r="C22" s="59" t="s">
        <v>409</v>
      </c>
      <c r="D22" s="45" t="s">
        <v>24</v>
      </c>
      <c r="E22" s="4">
        <f>+E19-E21-P22-P23-P24-P25</f>
        <v>65.2</v>
      </c>
      <c r="F22" s="4">
        <v>25.18</v>
      </c>
      <c r="G22" s="5">
        <f t="shared" si="0"/>
        <v>1641.7360000000001</v>
      </c>
      <c r="H22" s="5"/>
      <c r="I22" s="1"/>
      <c r="J22" s="1"/>
      <c r="K22" s="20" t="s">
        <v>331</v>
      </c>
      <c r="L22" s="20">
        <v>4.5999999999999996</v>
      </c>
      <c r="M22" s="20">
        <v>4.2</v>
      </c>
      <c r="N22" s="7"/>
      <c r="O22" s="20">
        <v>1</v>
      </c>
      <c r="P22" s="7">
        <f>+L22*M22*O22</f>
        <v>19.32</v>
      </c>
      <c r="Q22" s="1"/>
      <c r="R22" s="1"/>
    </row>
    <row r="23" spans="1:18" s="19" customFormat="1" x14ac:dyDescent="0.2">
      <c r="A23" s="1"/>
      <c r="B23" s="1"/>
      <c r="C23" s="58"/>
      <c r="D23" s="3"/>
      <c r="E23" s="4"/>
      <c r="F23" s="4"/>
      <c r="G23" s="5" t="str">
        <f t="shared" si="0"/>
        <v xml:space="preserve">  </v>
      </c>
      <c r="H23" s="5"/>
      <c r="I23" s="1"/>
      <c r="J23" s="1"/>
      <c r="K23" s="20" t="s">
        <v>331</v>
      </c>
      <c r="L23" s="20">
        <v>4.5999999999999996</v>
      </c>
      <c r="M23" s="20">
        <v>3.2</v>
      </c>
      <c r="N23" s="20"/>
      <c r="O23" s="20">
        <v>2</v>
      </c>
      <c r="P23" s="7">
        <f>+L23*M23*O23</f>
        <v>29.439999999999998</v>
      </c>
      <c r="Q23" s="1"/>
      <c r="R23" s="1"/>
    </row>
    <row r="24" spans="1:18" s="19" customFormat="1" x14ac:dyDescent="0.2">
      <c r="A24" s="1"/>
      <c r="B24" s="46" t="s">
        <v>326</v>
      </c>
      <c r="C24" s="58"/>
      <c r="D24" s="3"/>
      <c r="E24" s="4"/>
      <c r="F24" s="4"/>
      <c r="G24" s="5"/>
      <c r="H24" s="5">
        <f>SUM(G25:G31)</f>
        <v>6009.5</v>
      </c>
      <c r="I24" s="1"/>
      <c r="J24" s="1"/>
      <c r="K24" s="20" t="s">
        <v>332</v>
      </c>
      <c r="L24" s="20">
        <v>1</v>
      </c>
      <c r="M24" s="20">
        <v>2</v>
      </c>
      <c r="N24" s="20"/>
      <c r="O24" s="20">
        <v>3</v>
      </c>
      <c r="P24" s="7">
        <f>+L24*M24*O24</f>
        <v>6</v>
      </c>
      <c r="Q24" s="1"/>
      <c r="R24" s="1"/>
    </row>
    <row r="25" spans="1:18" s="19" customFormat="1" ht="36" x14ac:dyDescent="0.2">
      <c r="A25" s="1"/>
      <c r="B25" s="1"/>
      <c r="C25" s="59" t="s">
        <v>327</v>
      </c>
      <c r="D25" s="45" t="s">
        <v>70</v>
      </c>
      <c r="E25" s="4">
        <v>2</v>
      </c>
      <c r="F25" s="4">
        <f>+F26*0.15</f>
        <v>60</v>
      </c>
      <c r="G25" s="5">
        <f t="shared" ref="G25:G30" si="1">IF(E25=0,"  ",(IF(F25=0,"  ",+E25*F25)))</f>
        <v>120</v>
      </c>
      <c r="H25" s="5"/>
      <c r="I25" s="1"/>
      <c r="J25" s="1"/>
      <c r="K25" s="7" t="s">
        <v>322</v>
      </c>
      <c r="L25" s="7">
        <v>1.5</v>
      </c>
      <c r="M25" s="7">
        <v>2.2000000000000002</v>
      </c>
      <c r="N25" s="7"/>
      <c r="O25" s="7">
        <v>1</v>
      </c>
      <c r="P25" s="7">
        <f>+L25*M25*O25</f>
        <v>3.3000000000000003</v>
      </c>
      <c r="Q25" s="1"/>
      <c r="R25" s="1"/>
    </row>
    <row r="26" spans="1:18" s="19" customFormat="1" ht="60" x14ac:dyDescent="0.2">
      <c r="A26" s="1"/>
      <c r="B26" s="1"/>
      <c r="C26" s="59" t="s">
        <v>383</v>
      </c>
      <c r="D26" s="45" t="s">
        <v>70</v>
      </c>
      <c r="E26" s="4">
        <f>+E25</f>
        <v>2</v>
      </c>
      <c r="F26" s="4">
        <f>200*1*2</f>
        <v>400</v>
      </c>
      <c r="G26" s="5">
        <f t="shared" si="1"/>
        <v>800</v>
      </c>
      <c r="H26" s="5"/>
      <c r="I26" s="1"/>
      <c r="J26" s="1"/>
      <c r="K26" s="20"/>
      <c r="L26" s="20"/>
      <c r="M26" s="20"/>
      <c r="N26" s="20"/>
      <c r="O26" s="20"/>
      <c r="P26" s="7"/>
      <c r="Q26" s="1"/>
      <c r="R26" s="1"/>
    </row>
    <row r="27" spans="1:18" s="19" customFormat="1" ht="24" x14ac:dyDescent="0.2">
      <c r="A27" s="1"/>
      <c r="B27" s="1"/>
      <c r="C27" s="59" t="s">
        <v>379</v>
      </c>
      <c r="D27" s="45" t="s">
        <v>70</v>
      </c>
      <c r="E27" s="4">
        <v>1</v>
      </c>
      <c r="F27" s="4">
        <f>+F28*0.125</f>
        <v>82.5</v>
      </c>
      <c r="G27" s="5">
        <f t="shared" si="1"/>
        <v>82.5</v>
      </c>
      <c r="H27" s="5"/>
      <c r="I27" s="1"/>
      <c r="J27" s="1"/>
      <c r="K27" s="20"/>
      <c r="L27" s="20"/>
      <c r="M27" s="20"/>
      <c r="N27" s="20"/>
      <c r="O27" s="20"/>
      <c r="P27" s="7"/>
      <c r="Q27" s="1"/>
      <c r="R27" s="1"/>
    </row>
    <row r="28" spans="1:18" s="19" customFormat="1" ht="60" x14ac:dyDescent="0.2">
      <c r="A28" s="1"/>
      <c r="B28" s="1"/>
      <c r="C28" s="59" t="s">
        <v>382</v>
      </c>
      <c r="D28" s="45" t="s">
        <v>70</v>
      </c>
      <c r="E28" s="4">
        <v>1</v>
      </c>
      <c r="F28" s="4">
        <f>1.5*2.2*200</f>
        <v>660</v>
      </c>
      <c r="G28" s="5">
        <f t="shared" si="1"/>
        <v>660</v>
      </c>
      <c r="H28" s="5"/>
      <c r="I28" s="1"/>
      <c r="J28" s="1"/>
      <c r="K28" s="20"/>
      <c r="L28" s="20"/>
      <c r="M28" s="20"/>
      <c r="N28" s="20"/>
      <c r="O28" s="20"/>
      <c r="P28" s="7"/>
      <c r="Q28" s="1"/>
      <c r="R28" s="1"/>
    </row>
    <row r="29" spans="1:18" s="19" customFormat="1" ht="24" x14ac:dyDescent="0.2">
      <c r="A29" s="1"/>
      <c r="B29" s="1"/>
      <c r="C29" s="59" t="s">
        <v>380</v>
      </c>
      <c r="D29" s="45" t="s">
        <v>70</v>
      </c>
      <c r="E29" s="4">
        <v>1</v>
      </c>
      <c r="F29" s="4">
        <f>+F30*0.125</f>
        <v>482.99999999999994</v>
      </c>
      <c r="G29" s="5">
        <f t="shared" si="1"/>
        <v>482.99999999999994</v>
      </c>
      <c r="H29" s="5"/>
      <c r="I29" s="1"/>
      <c r="J29" s="1"/>
      <c r="K29" s="20"/>
      <c r="L29" s="20"/>
      <c r="M29" s="20"/>
      <c r="N29" s="20"/>
      <c r="O29" s="20"/>
      <c r="P29" s="7"/>
      <c r="Q29" s="1"/>
      <c r="R29" s="1"/>
    </row>
    <row r="30" spans="1:18" s="19" customFormat="1" ht="60" x14ac:dyDescent="0.2">
      <c r="A30" s="1"/>
      <c r="B30" s="1"/>
      <c r="C30" s="59" t="s">
        <v>381</v>
      </c>
      <c r="D30" s="45" t="s">
        <v>70</v>
      </c>
      <c r="E30" s="4">
        <v>1</v>
      </c>
      <c r="F30" s="4">
        <f>200*4.2*4.6</f>
        <v>3863.9999999999995</v>
      </c>
      <c r="G30" s="5">
        <f t="shared" si="1"/>
        <v>3863.9999999999995</v>
      </c>
      <c r="H30" s="5"/>
      <c r="I30" s="1"/>
      <c r="J30" s="1"/>
      <c r="K30" s="7"/>
      <c r="L30" s="7"/>
      <c r="M30" s="7"/>
      <c r="N30" s="7"/>
      <c r="O30" s="7"/>
      <c r="P30" s="7"/>
      <c r="Q30" s="1"/>
      <c r="R30" s="1"/>
    </row>
    <row r="31" spans="1:18" s="19" customFormat="1" x14ac:dyDescent="0.2">
      <c r="A31" s="1"/>
      <c r="B31" s="1"/>
      <c r="C31" s="58"/>
      <c r="D31" s="3"/>
      <c r="E31" s="4"/>
      <c r="F31" s="4"/>
      <c r="G31" s="5" t="str">
        <f t="shared" si="0"/>
        <v xml:space="preserve">  </v>
      </c>
      <c r="H31" s="23"/>
      <c r="I31" s="1"/>
      <c r="J31" s="1"/>
      <c r="K31" s="20"/>
      <c r="L31" s="20"/>
      <c r="M31" s="20"/>
      <c r="N31" s="20"/>
      <c r="O31" s="20"/>
      <c r="P31" s="7"/>
      <c r="Q31" s="1"/>
      <c r="R31" s="1"/>
    </row>
    <row r="32" spans="1:18" s="19" customFormat="1" x14ac:dyDescent="0.2">
      <c r="A32" s="1"/>
      <c r="B32" s="46" t="s">
        <v>328</v>
      </c>
      <c r="C32" s="58"/>
      <c r="D32" s="3"/>
      <c r="E32" s="4"/>
      <c r="F32" s="4"/>
      <c r="G32" s="5" t="str">
        <f t="shared" si="0"/>
        <v xml:space="preserve">  </v>
      </c>
      <c r="H32" s="5">
        <f>SUM(G33:G35)</f>
        <v>1687.5</v>
      </c>
      <c r="I32" s="1"/>
      <c r="J32" s="1"/>
      <c r="K32" s="20"/>
      <c r="L32" s="20"/>
      <c r="M32" s="20"/>
      <c r="N32" s="20"/>
      <c r="O32" s="20"/>
      <c r="P32" s="7"/>
      <c r="Q32" s="1"/>
      <c r="R32" s="1"/>
    </row>
    <row r="33" spans="1:18" s="19" customFormat="1" ht="72" x14ac:dyDescent="0.2">
      <c r="A33" s="43"/>
      <c r="B33" s="1"/>
      <c r="C33" s="59" t="s">
        <v>329</v>
      </c>
      <c r="D33" s="45" t="s">
        <v>70</v>
      </c>
      <c r="E33" s="4">
        <v>1</v>
      </c>
      <c r="F33" s="4">
        <f>+F34*0.125</f>
        <v>187.5</v>
      </c>
      <c r="G33" s="5">
        <f t="shared" si="0"/>
        <v>187.5</v>
      </c>
      <c r="H33" s="5"/>
      <c r="I33" s="1"/>
      <c r="J33" s="1"/>
      <c r="K33" s="20"/>
      <c r="L33" s="20"/>
      <c r="M33" s="20"/>
      <c r="N33" s="20"/>
      <c r="O33" s="20"/>
      <c r="P33" s="7"/>
      <c r="Q33" s="1"/>
      <c r="R33" s="1"/>
    </row>
    <row r="34" spans="1:18" s="19" customFormat="1" ht="84" x14ac:dyDescent="0.2">
      <c r="A34" s="1"/>
      <c r="B34" s="25"/>
      <c r="C34" s="59" t="s">
        <v>384</v>
      </c>
      <c r="D34" s="54" t="s">
        <v>70</v>
      </c>
      <c r="E34" s="48">
        <v>1</v>
      </c>
      <c r="F34" s="48">
        <v>1500</v>
      </c>
      <c r="G34" s="5">
        <f t="shared" si="0"/>
        <v>1500</v>
      </c>
      <c r="H34" s="5"/>
      <c r="I34" s="1"/>
      <c r="J34" s="1"/>
      <c r="K34" s="20"/>
      <c r="L34" s="20"/>
      <c r="M34" s="20"/>
      <c r="N34" s="20"/>
      <c r="O34" s="20"/>
      <c r="P34" s="7"/>
      <c r="Q34" s="1"/>
      <c r="R34" s="1"/>
    </row>
    <row r="35" spans="1:18" s="19" customFormat="1" x14ac:dyDescent="0.2">
      <c r="A35" s="1"/>
      <c r="B35" s="25"/>
      <c r="C35" s="61"/>
      <c r="D35" s="47"/>
      <c r="E35" s="48"/>
      <c r="F35" s="48"/>
      <c r="G35" s="5" t="str">
        <f t="shared" si="0"/>
        <v xml:space="preserve">  </v>
      </c>
      <c r="H35" s="5"/>
      <c r="I35" s="1"/>
      <c r="J35" s="1"/>
      <c r="K35" s="20"/>
      <c r="L35" s="20"/>
      <c r="M35" s="20"/>
      <c r="N35" s="20"/>
      <c r="O35" s="20"/>
      <c r="P35" s="7"/>
      <c r="Q35" s="1"/>
      <c r="R35" s="1"/>
    </row>
    <row r="36" spans="1:18" x14ac:dyDescent="0.2">
      <c r="B36" s="55" t="s">
        <v>333</v>
      </c>
      <c r="C36" s="61"/>
      <c r="D36" s="47"/>
      <c r="E36" s="48"/>
      <c r="F36" s="48"/>
      <c r="G36" s="5" t="str">
        <f t="shared" si="0"/>
        <v xml:space="preserve">  </v>
      </c>
      <c r="H36" s="5">
        <f>SUM(G38:G40)</f>
        <v>12035</v>
      </c>
      <c r="K36" s="20"/>
      <c r="L36" s="20"/>
      <c r="M36" s="20"/>
      <c r="N36" s="20"/>
      <c r="O36" s="20"/>
    </row>
    <row r="37" spans="1:18" x14ac:dyDescent="0.2">
      <c r="B37" s="25"/>
      <c r="C37" s="62" t="s">
        <v>388</v>
      </c>
      <c r="D37" s="54" t="s">
        <v>21</v>
      </c>
      <c r="E37" s="48">
        <f>+P37</f>
        <v>80</v>
      </c>
      <c r="F37" s="48">
        <v>15</v>
      </c>
      <c r="G37" s="5">
        <f t="shared" si="0"/>
        <v>1200</v>
      </c>
      <c r="L37" s="6">
        <v>4</v>
      </c>
      <c r="M37" s="6">
        <v>10</v>
      </c>
      <c r="N37" s="6">
        <v>2</v>
      </c>
      <c r="P37" s="7">
        <f>+L37*M37*N37</f>
        <v>80</v>
      </c>
      <c r="R37" s="44"/>
    </row>
    <row r="38" spans="1:18" s="19" customFormat="1" ht="24" x14ac:dyDescent="0.2">
      <c r="A38" s="1"/>
      <c r="B38" s="1"/>
      <c r="C38" s="59" t="s">
        <v>408</v>
      </c>
      <c r="D38" s="3" t="s">
        <v>24</v>
      </c>
      <c r="E38" s="4">
        <f>+P38</f>
        <v>400</v>
      </c>
      <c r="F38" s="4">
        <v>12</v>
      </c>
      <c r="G38" s="5">
        <f t="shared" si="0"/>
        <v>4800</v>
      </c>
      <c r="H38" s="5"/>
      <c r="I38" s="1"/>
      <c r="J38" s="1"/>
      <c r="K38" s="20"/>
      <c r="L38" s="20">
        <v>20</v>
      </c>
      <c r="M38" s="20">
        <v>20</v>
      </c>
      <c r="N38" s="20"/>
      <c r="O38" s="20"/>
      <c r="P38" s="7">
        <f>+L38*M38</f>
        <v>400</v>
      </c>
      <c r="Q38" s="1"/>
      <c r="R38" s="1"/>
    </row>
    <row r="39" spans="1:18" ht="24" x14ac:dyDescent="0.2">
      <c r="B39" s="25"/>
      <c r="C39" s="62" t="s">
        <v>339</v>
      </c>
      <c r="D39" s="54" t="s">
        <v>24</v>
      </c>
      <c r="E39" s="48">
        <f>+P39+P40+P41+P42</f>
        <v>1870</v>
      </c>
      <c r="F39" s="48">
        <v>2.5</v>
      </c>
      <c r="G39" s="5">
        <f t="shared" si="0"/>
        <v>4675</v>
      </c>
      <c r="K39" s="6" t="s">
        <v>335</v>
      </c>
      <c r="L39" s="6">
        <v>20</v>
      </c>
      <c r="M39" s="6">
        <v>20</v>
      </c>
      <c r="O39" s="6">
        <v>3</v>
      </c>
      <c r="P39" s="7">
        <f>+L39*M39*O39</f>
        <v>1200</v>
      </c>
    </row>
    <row r="40" spans="1:18" ht="24" x14ac:dyDescent="0.2">
      <c r="A40" s="8" t="s">
        <v>269</v>
      </c>
      <c r="B40" s="25"/>
      <c r="C40" s="62" t="s">
        <v>341</v>
      </c>
      <c r="D40" s="54" t="s">
        <v>24</v>
      </c>
      <c r="E40" s="48">
        <f>+P43</f>
        <v>800</v>
      </c>
      <c r="F40" s="48">
        <v>3.2</v>
      </c>
      <c r="G40" s="5">
        <f t="shared" si="0"/>
        <v>2560</v>
      </c>
      <c r="K40" s="6" t="s">
        <v>338</v>
      </c>
      <c r="L40" s="6">
        <v>20</v>
      </c>
      <c r="M40" s="6">
        <v>8.5</v>
      </c>
      <c r="N40" s="6">
        <v>20</v>
      </c>
      <c r="O40" s="6">
        <v>7.5</v>
      </c>
      <c r="P40" s="7">
        <f>+L40*M40+N40*O40</f>
        <v>320</v>
      </c>
    </row>
    <row r="41" spans="1:18" x14ac:dyDescent="0.2">
      <c r="B41" s="25"/>
      <c r="C41" s="61"/>
      <c r="D41" s="47"/>
      <c r="E41" s="48"/>
      <c r="F41" s="48"/>
      <c r="G41" s="5" t="str">
        <f t="shared" si="0"/>
        <v xml:space="preserve">  </v>
      </c>
      <c r="K41" s="6" t="s">
        <v>336</v>
      </c>
      <c r="L41" s="6">
        <v>20</v>
      </c>
      <c r="M41" s="6">
        <v>7</v>
      </c>
      <c r="P41" s="7">
        <f>+L41*M41</f>
        <v>140</v>
      </c>
    </row>
    <row r="42" spans="1:18" x14ac:dyDescent="0.2">
      <c r="B42" s="55" t="s">
        <v>342</v>
      </c>
      <c r="C42" s="61"/>
      <c r="D42" s="47"/>
      <c r="E42" s="48"/>
      <c r="F42" s="48"/>
      <c r="G42" s="5" t="str">
        <f t="shared" si="0"/>
        <v xml:space="preserve">  </v>
      </c>
      <c r="H42" s="5">
        <f>SUM(G43:G57)</f>
        <v>14308.148800000003</v>
      </c>
      <c r="K42" s="6" t="s">
        <v>337</v>
      </c>
      <c r="L42" s="6">
        <v>20</v>
      </c>
      <c r="M42" s="6">
        <v>7.5</v>
      </c>
      <c r="N42" s="6">
        <v>20</v>
      </c>
      <c r="O42" s="6">
        <v>3</v>
      </c>
      <c r="P42" s="7">
        <f>+L42*M42+N42*O42</f>
        <v>210</v>
      </c>
    </row>
    <row r="43" spans="1:18" ht="24" x14ac:dyDescent="0.2">
      <c r="A43" s="1" t="s">
        <v>418</v>
      </c>
      <c r="B43" s="25"/>
      <c r="C43" s="62" t="s">
        <v>389</v>
      </c>
      <c r="D43" s="54" t="s">
        <v>24</v>
      </c>
      <c r="E43" s="48">
        <f>+P45</f>
        <v>120</v>
      </c>
      <c r="F43" s="48">
        <v>11.08</v>
      </c>
      <c r="G43" s="5">
        <f t="shared" si="0"/>
        <v>1329.6</v>
      </c>
      <c r="K43" s="6" t="s">
        <v>340</v>
      </c>
      <c r="L43" s="6">
        <v>20</v>
      </c>
      <c r="M43" s="6">
        <v>4</v>
      </c>
      <c r="N43" s="6">
        <v>5</v>
      </c>
      <c r="P43" s="7">
        <f>+L43*L43+L43*M43*N43</f>
        <v>800</v>
      </c>
    </row>
    <row r="44" spans="1:18" ht="24" x14ac:dyDescent="0.2">
      <c r="A44" s="1" t="str">
        <f>+A43</f>
        <v>22 3061 40</v>
      </c>
      <c r="B44" s="25"/>
      <c r="C44" s="62" t="s">
        <v>363</v>
      </c>
      <c r="D44" s="54" t="s">
        <v>24</v>
      </c>
      <c r="E44" s="48">
        <f>+P46</f>
        <v>42</v>
      </c>
      <c r="F44" s="48">
        <f>+F43*1.12</f>
        <v>12.409600000000001</v>
      </c>
      <c r="G44" s="5">
        <f t="shared" si="0"/>
        <v>521.20320000000004</v>
      </c>
    </row>
    <row r="45" spans="1:18" x14ac:dyDescent="0.2">
      <c r="A45" s="43" t="s">
        <v>419</v>
      </c>
      <c r="B45" s="25"/>
      <c r="C45" s="62" t="s">
        <v>374</v>
      </c>
      <c r="D45" s="54" t="s">
        <v>27</v>
      </c>
      <c r="E45" s="48">
        <f>+P47</f>
        <v>192</v>
      </c>
      <c r="F45" s="48">
        <v>1.57</v>
      </c>
      <c r="G45" s="5">
        <f>IF(E45=0,"  ",(IF(F45=0,"  ",+E45*F45)))</f>
        <v>301.44</v>
      </c>
      <c r="K45" s="6" t="s">
        <v>343</v>
      </c>
      <c r="L45" s="6">
        <v>20</v>
      </c>
      <c r="M45" s="6">
        <v>6</v>
      </c>
      <c r="P45" s="7">
        <f>+L45*M45</f>
        <v>120</v>
      </c>
    </row>
    <row r="46" spans="1:18" ht="36" x14ac:dyDescent="0.2">
      <c r="A46" s="43" t="s">
        <v>427</v>
      </c>
      <c r="B46" s="25"/>
      <c r="C46" s="62" t="s">
        <v>375</v>
      </c>
      <c r="D46" s="54" t="s">
        <v>27</v>
      </c>
      <c r="E46" s="48">
        <f>+E45</f>
        <v>192</v>
      </c>
      <c r="F46" s="48">
        <f>13*E43/192</f>
        <v>8.125</v>
      </c>
      <c r="G46" s="5">
        <f>IF(E46=0,"  ",(IF(F46=0,"  ",+E46*F46)))</f>
        <v>1560</v>
      </c>
      <c r="K46" s="6" t="s">
        <v>344</v>
      </c>
      <c r="L46" s="6">
        <v>7</v>
      </c>
      <c r="M46" s="6">
        <v>6</v>
      </c>
      <c r="P46" s="7">
        <f>+L46*M46</f>
        <v>42</v>
      </c>
    </row>
    <row r="47" spans="1:18" ht="24" x14ac:dyDescent="0.2">
      <c r="A47" s="43" t="s">
        <v>414</v>
      </c>
      <c r="B47" s="25"/>
      <c r="C47" s="62" t="s">
        <v>357</v>
      </c>
      <c r="D47" s="54" t="s">
        <v>24</v>
      </c>
      <c r="E47" s="48">
        <f>+E43</f>
        <v>120</v>
      </c>
      <c r="F47" s="48">
        <f>39.85*1.12</f>
        <v>44.632000000000005</v>
      </c>
      <c r="G47" s="5">
        <f t="shared" si="0"/>
        <v>5355.84</v>
      </c>
      <c r="K47" s="6" t="s">
        <v>345</v>
      </c>
      <c r="L47" s="6">
        <f>16+9</f>
        <v>25</v>
      </c>
      <c r="M47" s="6">
        <v>6</v>
      </c>
      <c r="N47" s="6">
        <v>7</v>
      </c>
      <c r="O47" s="6">
        <v>6</v>
      </c>
      <c r="P47" s="7">
        <f>+L47*M47+N47*O47</f>
        <v>192</v>
      </c>
    </row>
    <row r="48" spans="1:18" ht="36" x14ac:dyDescent="0.2">
      <c r="A48" s="1" t="s">
        <v>415</v>
      </c>
      <c r="B48" s="25"/>
      <c r="C48" s="62" t="s">
        <v>362</v>
      </c>
      <c r="D48" s="54" t="s">
        <v>24</v>
      </c>
      <c r="E48" s="48">
        <f>+E44</f>
        <v>42</v>
      </c>
      <c r="F48" s="48">
        <f>73.89*1.12</f>
        <v>82.756800000000013</v>
      </c>
      <c r="G48" s="5">
        <f>IF(E48=0,"  ",(IF(F48=0,"  ",+E48*F48)))</f>
        <v>3475.7856000000006</v>
      </c>
    </row>
    <row r="49" spans="1:18" ht="24" x14ac:dyDescent="0.2">
      <c r="A49" s="1" t="s">
        <v>421</v>
      </c>
      <c r="B49" s="25"/>
      <c r="C49" s="62" t="s">
        <v>348</v>
      </c>
      <c r="D49" s="54" t="s">
        <v>27</v>
      </c>
      <c r="E49" s="48">
        <f>+P49</f>
        <v>12</v>
      </c>
      <c r="F49" s="48">
        <v>11.97</v>
      </c>
      <c r="G49" s="5">
        <f t="shared" ref="G49:G56" si="2">IF(E49=0,"  ",(IF(F49=0,"  ",+E49*F49)))</f>
        <v>143.64000000000001</v>
      </c>
      <c r="K49" s="6" t="s">
        <v>346</v>
      </c>
      <c r="L49" s="6">
        <v>6</v>
      </c>
      <c r="O49" s="6">
        <v>2</v>
      </c>
      <c r="P49" s="7">
        <f>+L49*O49</f>
        <v>12</v>
      </c>
    </row>
    <row r="50" spans="1:18" x14ac:dyDescent="0.2">
      <c r="A50" s="1" t="s">
        <v>420</v>
      </c>
      <c r="B50" s="25"/>
      <c r="C50" s="62" t="s">
        <v>349</v>
      </c>
      <c r="D50" s="54" t="s">
        <v>27</v>
      </c>
      <c r="E50" s="48">
        <f>+P50</f>
        <v>20</v>
      </c>
      <c r="F50" s="48">
        <v>5.55</v>
      </c>
      <c r="G50" s="5">
        <f t="shared" si="2"/>
        <v>111</v>
      </c>
      <c r="K50" s="6" t="s">
        <v>347</v>
      </c>
      <c r="L50" s="6">
        <v>10</v>
      </c>
      <c r="O50" s="6">
        <v>2</v>
      </c>
      <c r="P50" s="7">
        <f>+L50*O50</f>
        <v>20</v>
      </c>
    </row>
    <row r="51" spans="1:18" x14ac:dyDescent="0.2">
      <c r="B51" s="25"/>
      <c r="C51" s="62" t="s">
        <v>354</v>
      </c>
      <c r="D51" s="54" t="s">
        <v>27</v>
      </c>
      <c r="E51" s="48">
        <f>+P50+L49+P50</f>
        <v>46</v>
      </c>
      <c r="F51" s="48">
        <v>5</v>
      </c>
      <c r="G51" s="5">
        <f>IF(E51=0,"  ",(IF(F51=0,"  ",+E51*F51)))</f>
        <v>230</v>
      </c>
    </row>
    <row r="52" spans="1:18" ht="24" x14ac:dyDescent="0.2">
      <c r="A52" s="43" t="s">
        <v>416</v>
      </c>
      <c r="B52" s="25"/>
      <c r="C52" s="62" t="s">
        <v>352</v>
      </c>
      <c r="D52" s="54" t="s">
        <v>27</v>
      </c>
      <c r="E52" s="48">
        <f>+L49</f>
        <v>6</v>
      </c>
      <c r="F52" s="48">
        <v>21.5</v>
      </c>
      <c r="G52" s="5">
        <f t="shared" si="2"/>
        <v>129</v>
      </c>
    </row>
    <row r="53" spans="1:18" ht="24" x14ac:dyDescent="0.2">
      <c r="A53" s="43" t="s">
        <v>417</v>
      </c>
      <c r="B53" s="25"/>
      <c r="C53" s="62" t="s">
        <v>351</v>
      </c>
      <c r="D53" s="54" t="s">
        <v>27</v>
      </c>
      <c r="E53" s="48">
        <f>+L50</f>
        <v>10</v>
      </c>
      <c r="F53" s="48">
        <v>17.57</v>
      </c>
      <c r="G53" s="5">
        <f t="shared" si="2"/>
        <v>175.7</v>
      </c>
    </row>
    <row r="54" spans="1:18" ht="24" x14ac:dyDescent="0.2">
      <c r="A54" s="43"/>
      <c r="B54" s="25"/>
      <c r="C54" s="62" t="s">
        <v>350</v>
      </c>
      <c r="D54" s="54" t="s">
        <v>27</v>
      </c>
      <c r="E54" s="48">
        <f>+L49</f>
        <v>6</v>
      </c>
      <c r="F54" s="48">
        <f>+F52*0.6</f>
        <v>12.9</v>
      </c>
      <c r="G54" s="5">
        <f>IF(E54=0,"  ",(IF(F54=0,"  ",+E54*F54)))</f>
        <v>77.400000000000006</v>
      </c>
    </row>
    <row r="55" spans="1:18" ht="24" x14ac:dyDescent="0.2">
      <c r="B55" s="25"/>
      <c r="C55" s="62" t="s">
        <v>353</v>
      </c>
      <c r="D55" s="54" t="s">
        <v>27</v>
      </c>
      <c r="E55" s="48">
        <f>+L50</f>
        <v>10</v>
      </c>
      <c r="F55" s="48">
        <f>+F53*0.6</f>
        <v>10.542</v>
      </c>
      <c r="G55" s="5">
        <f>IF(E55=0,"  ",(IF(F55=0,"  ",+E55*F55)))</f>
        <v>105.42</v>
      </c>
      <c r="J55" s="26"/>
      <c r="K55" s="20"/>
      <c r="L55" s="20"/>
      <c r="M55" s="20"/>
      <c r="N55" s="20"/>
      <c r="O55" s="27"/>
      <c r="P55" s="28"/>
    </row>
    <row r="56" spans="1:18" ht="48" x14ac:dyDescent="0.2">
      <c r="A56" s="46" t="s">
        <v>356</v>
      </c>
      <c r="B56" s="25"/>
      <c r="C56" s="62" t="s">
        <v>422</v>
      </c>
      <c r="D56" s="54" t="s">
        <v>27</v>
      </c>
      <c r="E56" s="48">
        <f>+E51</f>
        <v>46</v>
      </c>
      <c r="F56" s="48">
        <f>6.05+11.17</f>
        <v>17.22</v>
      </c>
      <c r="G56" s="5">
        <f t="shared" si="2"/>
        <v>792.11999999999989</v>
      </c>
      <c r="J56" s="26"/>
      <c r="K56" s="20"/>
      <c r="L56" s="20"/>
      <c r="M56" s="20"/>
      <c r="N56" s="20"/>
      <c r="O56" s="27"/>
      <c r="P56" s="28"/>
    </row>
    <row r="57" spans="1:18" x14ac:dyDescent="0.2">
      <c r="A57" s="43"/>
      <c r="B57" s="25"/>
      <c r="C57" s="61"/>
      <c r="D57" s="47"/>
      <c r="E57" s="48"/>
      <c r="F57" s="48"/>
    </row>
    <row r="58" spans="1:18" x14ac:dyDescent="0.2">
      <c r="B58" s="55" t="s">
        <v>358</v>
      </c>
      <c r="C58" s="61"/>
      <c r="D58" s="47"/>
      <c r="E58" s="48"/>
      <c r="F58" s="48"/>
      <c r="G58" s="1"/>
      <c r="H58" s="5">
        <f>SUM(G59:G61)</f>
        <v>10720</v>
      </c>
    </row>
    <row r="59" spans="1:18" x14ac:dyDescent="0.2">
      <c r="B59" s="25"/>
      <c r="C59" s="62" t="s">
        <v>359</v>
      </c>
      <c r="D59" s="66" t="s">
        <v>24</v>
      </c>
      <c r="E59" s="48">
        <f>20*10+20*7+28*11</f>
        <v>648</v>
      </c>
      <c r="F59" s="48">
        <v>15</v>
      </c>
      <c r="G59" s="5">
        <f>IF(E59=0,"  ",(IF(F59=0,"  ",+E59*F59)))</f>
        <v>9720</v>
      </c>
    </row>
    <row r="60" spans="1:18" ht="36" x14ac:dyDescent="0.2">
      <c r="B60" s="25"/>
      <c r="C60" s="62" t="s">
        <v>360</v>
      </c>
      <c r="D60" s="67" t="s">
        <v>61</v>
      </c>
      <c r="E60" s="50">
        <v>1</v>
      </c>
      <c r="F60" s="48">
        <v>1000</v>
      </c>
      <c r="G60" s="5">
        <f>IF(E60=0,"  ",(IF(F60=0,"  ",+E60*F60)))</f>
        <v>1000</v>
      </c>
      <c r="R60" s="44"/>
    </row>
    <row r="61" spans="1:18" x14ac:dyDescent="0.2">
      <c r="B61" s="25"/>
      <c r="C61" s="61"/>
      <c r="D61" s="47"/>
      <c r="E61" s="48"/>
      <c r="F61" s="48"/>
      <c r="G61" s="5" t="str">
        <f t="shared" ref="G61:G109" si="3">IF(E61=0,"  ",(IF(F61=0,"  ",+E61*F61)))</f>
        <v xml:space="preserve">  </v>
      </c>
      <c r="R61" s="44"/>
    </row>
    <row r="62" spans="1:18" x14ac:dyDescent="0.2">
      <c r="B62" s="55" t="s">
        <v>365</v>
      </c>
      <c r="C62" s="61"/>
      <c r="D62" s="47"/>
      <c r="E62" s="48"/>
      <c r="F62" s="64" t="s">
        <v>385</v>
      </c>
      <c r="G62" s="5" t="str">
        <f t="shared" si="3"/>
        <v xml:space="preserve">  </v>
      </c>
      <c r="H62" s="5">
        <f>SUM(G63:G72)</f>
        <v>2060.9019864444449</v>
      </c>
      <c r="R62" s="44"/>
    </row>
    <row r="63" spans="1:18" x14ac:dyDescent="0.2">
      <c r="B63" s="25"/>
      <c r="C63" s="62" t="s">
        <v>366</v>
      </c>
      <c r="D63" s="54" t="s">
        <v>202</v>
      </c>
      <c r="E63" s="48">
        <v>2</v>
      </c>
      <c r="F63" s="64">
        <v>1400</v>
      </c>
      <c r="K63" s="63">
        <f>IF(E63=0,"  ",(IF(F63=0,"  ",+E63*F63)))</f>
        <v>2800</v>
      </c>
      <c r="R63" s="44"/>
    </row>
    <row r="64" spans="1:18" x14ac:dyDescent="0.2">
      <c r="B64" s="25"/>
      <c r="C64" s="62" t="s">
        <v>367</v>
      </c>
      <c r="D64" s="54" t="s">
        <v>202</v>
      </c>
      <c r="E64" s="48">
        <f>+E45*0.1*0.1</f>
        <v>1.9200000000000004</v>
      </c>
      <c r="F64" s="64">
        <v>900</v>
      </c>
      <c r="K64" s="63">
        <f>IF(E64=0,"  ",(IF(F64=0,"  ",+E64*F64)))</f>
        <v>1728.0000000000002</v>
      </c>
      <c r="R64" s="44"/>
    </row>
    <row r="65" spans="1:18" x14ac:dyDescent="0.2">
      <c r="B65" s="25"/>
      <c r="C65" s="62" t="s">
        <v>368</v>
      </c>
      <c r="D65" s="54" t="s">
        <v>202</v>
      </c>
      <c r="E65" s="48">
        <f>+E44*0.05</f>
        <v>2.1</v>
      </c>
      <c r="F65" s="64">
        <v>300</v>
      </c>
      <c r="K65" s="63">
        <f>IF(E65=0,"  ",(IF(F65=0,"  ",+E65*F65)))</f>
        <v>630</v>
      </c>
      <c r="R65" s="44"/>
    </row>
    <row r="66" spans="1:18" x14ac:dyDescent="0.2">
      <c r="B66" s="25"/>
      <c r="C66" s="62" t="s">
        <v>369</v>
      </c>
      <c r="D66" s="54" t="s">
        <v>370</v>
      </c>
      <c r="E66" s="48">
        <f>+E43*0.6*8*1.2</f>
        <v>691.19999999999993</v>
      </c>
      <c r="F66" s="64"/>
      <c r="K66" s="63" t="str">
        <f>IF(E66=0,"  ",(IF(F66=0,"  ",+E66*F66)))</f>
        <v xml:space="preserve">  </v>
      </c>
      <c r="R66" s="44"/>
    </row>
    <row r="67" spans="1:18" x14ac:dyDescent="0.2">
      <c r="B67" s="25"/>
      <c r="C67" s="62" t="s">
        <v>371</v>
      </c>
      <c r="D67" s="54" t="s">
        <v>202</v>
      </c>
      <c r="E67" s="48">
        <f>+E21*0.03*1.1</f>
        <v>0.99</v>
      </c>
      <c r="F67" s="64">
        <v>1800</v>
      </c>
      <c r="K67" s="63">
        <f>IF(E67=0,"  ",(IF(F67=0,"  ",+E67*F67)))</f>
        <v>1782</v>
      </c>
      <c r="R67" s="44"/>
    </row>
    <row r="68" spans="1:18" x14ac:dyDescent="0.2">
      <c r="B68" s="25"/>
      <c r="C68" s="62" t="s">
        <v>372</v>
      </c>
      <c r="D68" s="54" t="s">
        <v>370</v>
      </c>
      <c r="E68" s="48">
        <f>1*2*35*4</f>
        <v>280</v>
      </c>
      <c r="F68" s="48"/>
      <c r="G68" s="5" t="str">
        <f t="shared" si="3"/>
        <v xml:space="preserve">  </v>
      </c>
      <c r="R68" s="44"/>
    </row>
    <row r="69" spans="1:18" x14ac:dyDescent="0.2">
      <c r="B69" s="25"/>
      <c r="C69" s="62" t="s">
        <v>373</v>
      </c>
      <c r="D69" s="54" t="s">
        <v>370</v>
      </c>
      <c r="E69" s="48">
        <v>350</v>
      </c>
      <c r="F69" s="48"/>
      <c r="G69" s="5" t="str">
        <f t="shared" si="3"/>
        <v xml:space="preserve">  </v>
      </c>
      <c r="R69" s="44"/>
    </row>
    <row r="70" spans="1:18" x14ac:dyDescent="0.2">
      <c r="B70" s="25"/>
      <c r="C70" s="62" t="s">
        <v>378</v>
      </c>
      <c r="D70" s="54" t="s">
        <v>370</v>
      </c>
      <c r="E70" s="48">
        <f>+F70*0.1</f>
        <v>826.12000000000012</v>
      </c>
      <c r="F70" s="64">
        <f>+K63+K64+K65+E66+K67+E68+E69</f>
        <v>8261.2000000000007</v>
      </c>
      <c r="R70" s="44"/>
    </row>
    <row r="71" spans="1:18" x14ac:dyDescent="0.2">
      <c r="B71" s="25"/>
      <c r="C71" s="62" t="s">
        <v>377</v>
      </c>
      <c r="D71" s="47"/>
      <c r="E71" s="48">
        <f>+K63+K64+K65+E66+K67+E68+E69+E70</f>
        <v>9087.3200000000015</v>
      </c>
      <c r="F71" s="65">
        <v>0.20599999999999999</v>
      </c>
      <c r="G71" s="5">
        <f t="shared" si="3"/>
        <v>1871.9879200000003</v>
      </c>
      <c r="R71" s="44"/>
    </row>
    <row r="72" spans="1:18" x14ac:dyDescent="0.2">
      <c r="A72" s="46" t="s">
        <v>431</v>
      </c>
      <c r="B72" s="55"/>
      <c r="C72" s="62" t="s">
        <v>430</v>
      </c>
      <c r="D72" s="54" t="s">
        <v>202</v>
      </c>
      <c r="E72" s="48">
        <f>+E63+E64+E65+E67+(E66+E68+E69+E70)/1800</f>
        <v>8.2029555555555564</v>
      </c>
      <c r="F72" s="48">
        <v>23.03</v>
      </c>
      <c r="G72" s="5">
        <f t="shared" si="3"/>
        <v>188.91406644444447</v>
      </c>
      <c r="J72" s="26"/>
      <c r="K72" s="20"/>
      <c r="L72" s="20"/>
      <c r="M72" s="20"/>
      <c r="N72" s="20"/>
      <c r="O72" s="27"/>
      <c r="P72" s="28"/>
    </row>
    <row r="73" spans="1:18" x14ac:dyDescent="0.2">
      <c r="B73" s="25"/>
      <c r="C73" s="61"/>
      <c r="D73" s="47"/>
      <c r="E73" s="48"/>
      <c r="F73" s="48"/>
      <c r="R73" s="44"/>
    </row>
    <row r="74" spans="1:18" x14ac:dyDescent="0.2">
      <c r="B74" s="1" t="s">
        <v>60</v>
      </c>
      <c r="D74" s="3" t="s">
        <v>61</v>
      </c>
      <c r="E74" s="4">
        <f>+H17+H24+H32+H36+H42+H58</f>
        <v>51816.804799999998</v>
      </c>
      <c r="F74" s="29">
        <v>0.1</v>
      </c>
      <c r="G74" s="1"/>
      <c r="H74" s="5">
        <f>IF(E74=0,"  ",(IF(F74=0,"  ",+E74*F74)))</f>
        <v>5181.68048</v>
      </c>
    </row>
    <row r="75" spans="1:18" x14ac:dyDescent="0.2">
      <c r="D75" s="68"/>
    </row>
    <row r="76" spans="1:18" x14ac:dyDescent="0.2">
      <c r="B76" s="1" t="s">
        <v>62</v>
      </c>
      <c r="G76" s="5" t="str">
        <f>IF(E76=0,"  ",(IF(F76=0,"  ",+E76*F76)))</f>
        <v xml:space="preserve">  </v>
      </c>
      <c r="H76" s="5">
        <f>+G77</f>
        <v>-24699</v>
      </c>
    </row>
    <row r="77" spans="1:18" ht="24" x14ac:dyDescent="0.2">
      <c r="C77" s="59" t="s">
        <v>435</v>
      </c>
      <c r="D77" s="3" t="s">
        <v>61</v>
      </c>
      <c r="E77" s="4">
        <v>1</v>
      </c>
      <c r="F77" s="4">
        <f>+E74+H74</f>
        <v>56998.485280000001</v>
      </c>
      <c r="G77" s="4">
        <f>-TRUNC((M77-L77)*(100/N77/100)*(F77))</f>
        <v>-24699</v>
      </c>
      <c r="L77" s="6">
        <v>1980</v>
      </c>
      <c r="M77" s="6">
        <v>2019</v>
      </c>
      <c r="N77" s="6">
        <v>90</v>
      </c>
    </row>
    <row r="78" spans="1:18" x14ac:dyDescent="0.2">
      <c r="C78" s="59"/>
      <c r="G78" s="4"/>
    </row>
    <row r="79" spans="1:18" x14ac:dyDescent="0.2">
      <c r="B79" s="25"/>
      <c r="C79" s="61"/>
      <c r="D79" s="47"/>
      <c r="E79" s="48"/>
      <c r="F79" s="48"/>
      <c r="G79" s="5" t="str">
        <f t="shared" si="3"/>
        <v xml:space="preserve">  </v>
      </c>
      <c r="R79" s="44"/>
    </row>
    <row r="80" spans="1:18" s="19" customFormat="1" x14ac:dyDescent="0.2">
      <c r="A80" s="1" t="s">
        <v>6</v>
      </c>
      <c r="B80" s="21" t="s">
        <v>65</v>
      </c>
      <c r="C80" s="56" t="s">
        <v>386</v>
      </c>
      <c r="D80" s="3" t="s">
        <v>9</v>
      </c>
      <c r="E80" s="4" t="s">
        <v>10</v>
      </c>
      <c r="F80" s="4" t="s">
        <v>11</v>
      </c>
      <c r="G80" s="5" t="s">
        <v>12</v>
      </c>
      <c r="H80" s="5" t="s">
        <v>13</v>
      </c>
      <c r="I80" s="1"/>
      <c r="J80" s="1"/>
      <c r="K80" s="7"/>
      <c r="L80" s="20" t="s">
        <v>14</v>
      </c>
      <c r="M80" s="20" t="s">
        <v>15</v>
      </c>
      <c r="N80" s="20" t="s">
        <v>16</v>
      </c>
      <c r="O80" s="20" t="s">
        <v>17</v>
      </c>
      <c r="P80" s="20" t="s">
        <v>18</v>
      </c>
      <c r="Q80" s="1"/>
      <c r="R80" s="1"/>
    </row>
    <row r="81" spans="1:18" x14ac:dyDescent="0.2">
      <c r="B81" s="25"/>
      <c r="C81" s="61"/>
      <c r="D81" s="47"/>
      <c r="E81" s="48"/>
      <c r="F81" s="48"/>
      <c r="G81" s="5" t="str">
        <f t="shared" si="3"/>
        <v xml:space="preserve">  </v>
      </c>
      <c r="R81" s="44"/>
    </row>
    <row r="82" spans="1:18" x14ac:dyDescent="0.2">
      <c r="B82" s="55" t="s">
        <v>386</v>
      </c>
      <c r="C82" s="61"/>
      <c r="D82" s="47"/>
      <c r="E82" s="48"/>
      <c r="F82" s="48"/>
      <c r="G82" s="5" t="str">
        <f t="shared" si="3"/>
        <v xml:space="preserve">  </v>
      </c>
      <c r="H82" s="5">
        <f>SUM(G83:G88)</f>
        <v>19580.784</v>
      </c>
      <c r="R82" s="44"/>
    </row>
    <row r="83" spans="1:18" x14ac:dyDescent="0.2">
      <c r="B83" s="25"/>
      <c r="C83" s="62" t="s">
        <v>388</v>
      </c>
      <c r="D83" s="54" t="s">
        <v>21</v>
      </c>
      <c r="E83" s="48">
        <f>+P83</f>
        <v>200</v>
      </c>
      <c r="F83" s="48">
        <v>15</v>
      </c>
      <c r="G83" s="5">
        <f t="shared" si="3"/>
        <v>3000</v>
      </c>
      <c r="L83" s="6">
        <v>10</v>
      </c>
      <c r="M83" s="6">
        <v>10</v>
      </c>
      <c r="N83" s="6">
        <v>2</v>
      </c>
      <c r="P83" s="7">
        <f>+L83*M83*N83</f>
        <v>200</v>
      </c>
      <c r="R83" s="44"/>
    </row>
    <row r="84" spans="1:18" x14ac:dyDescent="0.2">
      <c r="B84" s="25"/>
      <c r="C84" s="62" t="s">
        <v>391</v>
      </c>
      <c r="D84" s="54" t="s">
        <v>24</v>
      </c>
      <c r="E84" s="48">
        <f>+P87</f>
        <v>328.79999999999995</v>
      </c>
      <c r="F84" s="48">
        <v>6</v>
      </c>
      <c r="G84" s="5">
        <f t="shared" si="3"/>
        <v>1972.7999999999997</v>
      </c>
      <c r="L84" s="6">
        <v>28</v>
      </c>
      <c r="M84" s="6">
        <v>11</v>
      </c>
      <c r="P84" s="7">
        <f>+L84*M84</f>
        <v>308</v>
      </c>
      <c r="R84" s="44"/>
    </row>
    <row r="85" spans="1:18" x14ac:dyDescent="0.2">
      <c r="B85" s="25"/>
      <c r="C85" s="62" t="s">
        <v>395</v>
      </c>
      <c r="D85" s="54" t="s">
        <v>24</v>
      </c>
      <c r="E85" s="48">
        <f>+P85</f>
        <v>218.79999999999998</v>
      </c>
      <c r="F85" s="48">
        <v>1.5</v>
      </c>
      <c r="G85" s="5">
        <f t="shared" si="3"/>
        <v>328.2</v>
      </c>
      <c r="L85" s="6">
        <v>28</v>
      </c>
      <c r="M85" s="6">
        <v>4.5999999999999996</v>
      </c>
      <c r="N85" s="6">
        <f>7+11</f>
        <v>18</v>
      </c>
      <c r="O85" s="6">
        <v>5</v>
      </c>
      <c r="P85" s="7">
        <f>+L85*M85+N85*O85</f>
        <v>218.79999999999998</v>
      </c>
      <c r="R85" s="44"/>
    </row>
    <row r="86" spans="1:18" ht="24" x14ac:dyDescent="0.2">
      <c r="A86" s="1" t="s">
        <v>261</v>
      </c>
      <c r="B86" s="25"/>
      <c r="C86" s="62" t="s">
        <v>398</v>
      </c>
      <c r="D86" s="54" t="s">
        <v>24</v>
      </c>
      <c r="E86" s="48">
        <f>+P87</f>
        <v>328.79999999999995</v>
      </c>
      <c r="F86" s="48">
        <f>4.22*1.5</f>
        <v>6.33</v>
      </c>
      <c r="G86" s="5">
        <f t="shared" si="3"/>
        <v>2081.3039999999996</v>
      </c>
      <c r="R86" s="44"/>
    </row>
    <row r="87" spans="1:18" ht="24" x14ac:dyDescent="0.2">
      <c r="A87" s="1" t="s">
        <v>424</v>
      </c>
      <c r="B87" s="25"/>
      <c r="C87" s="62" t="s">
        <v>397</v>
      </c>
      <c r="D87" s="54" t="s">
        <v>24</v>
      </c>
      <c r="E87" s="48">
        <f>+E86</f>
        <v>328.79999999999995</v>
      </c>
      <c r="F87" s="48">
        <v>37.1</v>
      </c>
      <c r="G87" s="5">
        <f t="shared" si="3"/>
        <v>12198.48</v>
      </c>
      <c r="L87" s="6">
        <f>+L84-2*0.3</f>
        <v>27.4</v>
      </c>
      <c r="M87" s="6">
        <f>+M90</f>
        <v>12</v>
      </c>
      <c r="P87" s="7">
        <f>+L87*M87</f>
        <v>328.79999999999995</v>
      </c>
      <c r="R87" s="44"/>
    </row>
    <row r="88" spans="1:18" x14ac:dyDescent="0.2">
      <c r="B88" s="25"/>
      <c r="C88" s="61"/>
      <c r="D88" s="47"/>
      <c r="E88" s="48"/>
      <c r="F88" s="48"/>
      <c r="G88" s="5" t="str">
        <f t="shared" si="3"/>
        <v xml:space="preserve">  </v>
      </c>
      <c r="R88" s="44"/>
    </row>
    <row r="89" spans="1:18" x14ac:dyDescent="0.2">
      <c r="B89" s="55" t="s">
        <v>387</v>
      </c>
      <c r="C89" s="61"/>
      <c r="D89" s="47"/>
      <c r="E89" s="48"/>
      <c r="F89" s="48"/>
      <c r="G89" s="5" t="str">
        <f t="shared" si="3"/>
        <v xml:space="preserve">  </v>
      </c>
      <c r="H89" s="5">
        <f>SUM(G90:G101)</f>
        <v>45026.733</v>
      </c>
      <c r="R89" s="44"/>
    </row>
    <row r="90" spans="1:18" ht="24" x14ac:dyDescent="0.2">
      <c r="A90" s="1" t="str">
        <f>+A43</f>
        <v>22 3061 40</v>
      </c>
      <c r="B90" s="25"/>
      <c r="C90" s="62" t="s">
        <v>389</v>
      </c>
      <c r="D90" s="54" t="s">
        <v>24</v>
      </c>
      <c r="E90" s="48">
        <f>+P90</f>
        <v>348</v>
      </c>
      <c r="F90" s="48">
        <f>+F43</f>
        <v>11.08</v>
      </c>
      <c r="G90" s="5">
        <f t="shared" si="3"/>
        <v>3855.84</v>
      </c>
      <c r="L90" s="6">
        <v>29</v>
      </c>
      <c r="M90" s="6">
        <v>12</v>
      </c>
      <c r="P90" s="7">
        <f>+L90*M90</f>
        <v>348</v>
      </c>
      <c r="R90" s="44"/>
    </row>
    <row r="91" spans="1:18" ht="24" x14ac:dyDescent="0.2">
      <c r="A91" s="1" t="s">
        <v>425</v>
      </c>
      <c r="B91" s="25"/>
      <c r="C91" s="62" t="s">
        <v>393</v>
      </c>
      <c r="D91" s="54" t="s">
        <v>70</v>
      </c>
      <c r="E91" s="48">
        <v>7</v>
      </c>
      <c r="F91" s="48">
        <f>8.24*E90/7</f>
        <v>409.64571428571429</v>
      </c>
      <c r="G91" s="5">
        <f t="shared" si="3"/>
        <v>2867.52</v>
      </c>
      <c r="R91" s="44"/>
    </row>
    <row r="92" spans="1:18" ht="24" x14ac:dyDescent="0.2">
      <c r="A92" s="1" t="s">
        <v>426</v>
      </c>
      <c r="B92" s="25"/>
      <c r="C92" s="62" t="s">
        <v>390</v>
      </c>
      <c r="D92" s="54" t="s">
        <v>70</v>
      </c>
      <c r="E92" s="48">
        <v>1</v>
      </c>
      <c r="F92" s="48">
        <f>0.3*0.3*4.2*854/2</f>
        <v>161.40600000000001</v>
      </c>
      <c r="G92" s="5">
        <f t="shared" si="3"/>
        <v>161.40600000000001</v>
      </c>
      <c r="R92" s="44"/>
    </row>
    <row r="93" spans="1:18" ht="24" x14ac:dyDescent="0.2">
      <c r="B93" s="25"/>
      <c r="C93" s="62" t="s">
        <v>404</v>
      </c>
      <c r="D93" s="54" t="s">
        <v>70</v>
      </c>
      <c r="E93" s="48">
        <v>7</v>
      </c>
      <c r="F93" s="48">
        <f>+F92</f>
        <v>161.40600000000001</v>
      </c>
      <c r="G93" s="5">
        <f t="shared" si="3"/>
        <v>1129.8420000000001</v>
      </c>
      <c r="R93" s="44"/>
    </row>
    <row r="94" spans="1:18" ht="48" x14ac:dyDescent="0.2">
      <c r="B94" s="25"/>
      <c r="C94" s="62" t="s">
        <v>405</v>
      </c>
      <c r="D94" s="54" t="s">
        <v>70</v>
      </c>
      <c r="E94" s="48">
        <v>7</v>
      </c>
      <c r="F94" s="48">
        <f>42*4.3*1.2*3</f>
        <v>650.16</v>
      </c>
      <c r="G94" s="5">
        <f t="shared" si="3"/>
        <v>4551.12</v>
      </c>
      <c r="R94" s="44"/>
    </row>
    <row r="95" spans="1:18" ht="48" x14ac:dyDescent="0.2">
      <c r="B95" s="25"/>
      <c r="C95" s="62" t="s">
        <v>392</v>
      </c>
      <c r="D95" s="54" t="s">
        <v>70</v>
      </c>
      <c r="E95" s="48">
        <v>1</v>
      </c>
      <c r="F95" s="48">
        <f>0.3*0.3*4.3*650</f>
        <v>251.54999999999998</v>
      </c>
      <c r="G95" s="5">
        <f t="shared" si="3"/>
        <v>251.54999999999998</v>
      </c>
      <c r="R95" s="44"/>
    </row>
    <row r="96" spans="1:18" ht="60" x14ac:dyDescent="0.2">
      <c r="B96" s="25"/>
      <c r="C96" s="62" t="s">
        <v>394</v>
      </c>
      <c r="D96" s="54" t="s">
        <v>70</v>
      </c>
      <c r="E96" s="48">
        <v>7</v>
      </c>
      <c r="F96" s="48">
        <f>12*35*3.5</f>
        <v>1470</v>
      </c>
      <c r="G96" s="5">
        <f t="shared" si="3"/>
        <v>10290</v>
      </c>
      <c r="R96" s="44"/>
    </row>
    <row r="97" spans="1:18" ht="36" x14ac:dyDescent="0.2">
      <c r="A97" s="1" t="str">
        <f>+A46</f>
        <v>14 4120 1</v>
      </c>
      <c r="B97" s="25"/>
      <c r="C97" s="62" t="s">
        <v>375</v>
      </c>
      <c r="D97" s="54" t="s">
        <v>27</v>
      </c>
      <c r="E97" s="48">
        <f>+P97</f>
        <v>319</v>
      </c>
      <c r="F97" s="1">
        <f>+F46</f>
        <v>8.125</v>
      </c>
      <c r="G97" s="5">
        <f t="shared" si="3"/>
        <v>2591.875</v>
      </c>
      <c r="L97" s="6">
        <v>29</v>
      </c>
      <c r="M97" s="6">
        <v>11</v>
      </c>
      <c r="P97" s="7">
        <f>+L97*M97</f>
        <v>319</v>
      </c>
      <c r="R97" s="44"/>
    </row>
    <row r="98" spans="1:18" ht="24" x14ac:dyDescent="0.2">
      <c r="A98" s="1" t="str">
        <f>+A47</f>
        <v>21 741 1</v>
      </c>
      <c r="B98" s="25"/>
      <c r="C98" s="62" t="s">
        <v>357</v>
      </c>
      <c r="D98" s="54" t="s">
        <v>24</v>
      </c>
      <c r="E98" s="48">
        <f>+E90</f>
        <v>348</v>
      </c>
      <c r="F98" s="1">
        <f>+F47</f>
        <v>44.632000000000005</v>
      </c>
      <c r="G98" s="5">
        <f t="shared" si="3"/>
        <v>15531.936000000002</v>
      </c>
      <c r="R98" s="44"/>
    </row>
    <row r="99" spans="1:18" ht="24" x14ac:dyDescent="0.2">
      <c r="A99" s="1" t="str">
        <f>+A52</f>
        <v>22 901 7</v>
      </c>
      <c r="B99" s="25"/>
      <c r="C99" s="62" t="s">
        <v>352</v>
      </c>
      <c r="D99" s="54" t="s">
        <v>27</v>
      </c>
      <c r="E99" s="48">
        <f>+L97*2</f>
        <v>58</v>
      </c>
      <c r="F99" s="1">
        <f>+F52</f>
        <v>21.5</v>
      </c>
      <c r="G99" s="5">
        <f t="shared" si="3"/>
        <v>1247</v>
      </c>
      <c r="R99" s="44"/>
    </row>
    <row r="100" spans="1:18" ht="24" x14ac:dyDescent="0.2">
      <c r="A100" s="1" t="str">
        <f>+A53</f>
        <v>22 1201 21</v>
      </c>
      <c r="B100" s="25"/>
      <c r="C100" s="62" t="s">
        <v>351</v>
      </c>
      <c r="D100" s="54" t="s">
        <v>27</v>
      </c>
      <c r="E100" s="48">
        <f>+(M85+2)*6</f>
        <v>39.599999999999994</v>
      </c>
      <c r="F100" s="1">
        <f>+F53</f>
        <v>17.57</v>
      </c>
      <c r="G100" s="5">
        <f t="shared" si="3"/>
        <v>695.77199999999993</v>
      </c>
      <c r="R100" s="44"/>
    </row>
    <row r="101" spans="1:18" ht="36" x14ac:dyDescent="0.2">
      <c r="B101" s="25"/>
      <c r="C101" s="62" t="s">
        <v>355</v>
      </c>
      <c r="D101" s="54" t="s">
        <v>27</v>
      </c>
      <c r="E101" s="48">
        <f>+L90+(M84+2)*3+(M85+2)*6</f>
        <v>107.6</v>
      </c>
      <c r="F101" s="48">
        <f>+F56</f>
        <v>17.22</v>
      </c>
      <c r="G101" s="5">
        <f t="shared" si="3"/>
        <v>1852.8719999999998</v>
      </c>
      <c r="R101" s="44"/>
    </row>
    <row r="102" spans="1:18" x14ac:dyDescent="0.2">
      <c r="B102" s="25"/>
      <c r="C102" s="61"/>
      <c r="D102" s="47"/>
      <c r="E102" s="48"/>
      <c r="F102" s="48"/>
      <c r="G102" s="5" t="str">
        <f t="shared" si="3"/>
        <v xml:space="preserve">  </v>
      </c>
      <c r="R102" s="44"/>
    </row>
    <row r="103" spans="1:18" x14ac:dyDescent="0.2">
      <c r="B103" s="55" t="s">
        <v>358</v>
      </c>
      <c r="C103" s="61"/>
      <c r="D103" s="47"/>
      <c r="E103" s="48"/>
      <c r="F103" s="48"/>
      <c r="G103" s="1"/>
      <c r="H103" s="5">
        <f>SUM(G104:G105)</f>
        <v>3287.9999999999995</v>
      </c>
    </row>
    <row r="104" spans="1:18" x14ac:dyDescent="0.2">
      <c r="B104" s="25"/>
      <c r="C104" s="62" t="s">
        <v>359</v>
      </c>
      <c r="D104" s="66" t="s">
        <v>24</v>
      </c>
      <c r="E104" s="48">
        <f>+E84</f>
        <v>328.79999999999995</v>
      </c>
      <c r="F104" s="48">
        <v>10</v>
      </c>
      <c r="G104" s="5">
        <f t="shared" si="3"/>
        <v>3287.9999999999995</v>
      </c>
    </row>
    <row r="105" spans="1:18" x14ac:dyDescent="0.2">
      <c r="B105" s="25"/>
      <c r="C105" s="61"/>
      <c r="D105" s="47"/>
      <c r="E105" s="48"/>
      <c r="F105" s="48"/>
      <c r="G105" s="5" t="str">
        <f t="shared" si="3"/>
        <v xml:space="preserve">  </v>
      </c>
      <c r="R105" s="44"/>
    </row>
    <row r="106" spans="1:18" x14ac:dyDescent="0.2">
      <c r="B106" s="55" t="s">
        <v>399</v>
      </c>
      <c r="C106" s="61"/>
      <c r="D106" s="47"/>
      <c r="E106" s="48"/>
      <c r="F106" s="48"/>
      <c r="G106" s="5" t="str">
        <f t="shared" si="3"/>
        <v xml:space="preserve">  </v>
      </c>
      <c r="H106" s="5">
        <f>SUM(G107:G109)</f>
        <v>8662.5</v>
      </c>
      <c r="R106" s="44"/>
    </row>
    <row r="107" spans="1:18" ht="60" x14ac:dyDescent="0.2">
      <c r="B107" s="25"/>
      <c r="C107" s="62" t="s">
        <v>400</v>
      </c>
      <c r="D107" s="54" t="s">
        <v>61</v>
      </c>
      <c r="E107" s="48">
        <v>1</v>
      </c>
      <c r="F107" s="48">
        <f>+F108*0.125</f>
        <v>962.5</v>
      </c>
      <c r="G107" s="5">
        <f t="shared" si="3"/>
        <v>962.5</v>
      </c>
      <c r="R107" s="44"/>
    </row>
    <row r="108" spans="1:18" ht="84" x14ac:dyDescent="0.2">
      <c r="B108" s="25"/>
      <c r="C108" s="62" t="s">
        <v>401</v>
      </c>
      <c r="D108" s="54" t="s">
        <v>61</v>
      </c>
      <c r="E108" s="48">
        <v>1</v>
      </c>
      <c r="F108" s="48">
        <f>280*11*2.5</f>
        <v>7700</v>
      </c>
      <c r="G108" s="5">
        <f t="shared" si="3"/>
        <v>7700</v>
      </c>
      <c r="R108" s="44"/>
    </row>
    <row r="109" spans="1:18" x14ac:dyDescent="0.2">
      <c r="B109" s="25"/>
      <c r="C109" s="61"/>
      <c r="D109" s="47"/>
      <c r="E109" s="48"/>
      <c r="F109" s="48"/>
      <c r="G109" s="5" t="str">
        <f t="shared" si="3"/>
        <v xml:space="preserve">  </v>
      </c>
      <c r="R109" s="44"/>
    </row>
    <row r="110" spans="1:18" x14ac:dyDescent="0.2">
      <c r="B110" s="55" t="s">
        <v>365</v>
      </c>
      <c r="C110" s="61"/>
      <c r="D110" s="47"/>
      <c r="E110" s="48"/>
      <c r="F110" s="64" t="s">
        <v>385</v>
      </c>
      <c r="G110" s="5" t="str">
        <f>IF(E110=0,"  ",(IF(F110=0,"  ",+E110*F110)))</f>
        <v xml:space="preserve">  </v>
      </c>
      <c r="H110" s="5">
        <f>SUM(G111:G121)</f>
        <v>13386.1064515</v>
      </c>
      <c r="R110" s="44"/>
    </row>
    <row r="111" spans="1:18" x14ac:dyDescent="0.2">
      <c r="B111" s="25"/>
      <c r="C111" s="62" t="s">
        <v>402</v>
      </c>
      <c r="D111" s="54" t="s">
        <v>202</v>
      </c>
      <c r="E111" s="48">
        <f>+E90*0.06</f>
        <v>20.88</v>
      </c>
      <c r="F111" s="64">
        <v>2000</v>
      </c>
      <c r="K111" s="63">
        <f>IF(E111=0,"  ",(IF(F111=0,"  ",+E111*F111)))</f>
        <v>41760</v>
      </c>
      <c r="R111" s="44"/>
    </row>
    <row r="112" spans="1:18" x14ac:dyDescent="0.2">
      <c r="B112" s="25"/>
      <c r="C112" s="62" t="s">
        <v>366</v>
      </c>
      <c r="D112" s="54" t="s">
        <v>202</v>
      </c>
      <c r="E112" s="48">
        <v>5</v>
      </c>
      <c r="F112" s="64">
        <v>1400</v>
      </c>
      <c r="K112" s="63">
        <f>IF(E112=0,"  ",(IF(F112=0,"  ",+E112*F112)))</f>
        <v>7000</v>
      </c>
      <c r="R112" s="44"/>
    </row>
    <row r="113" spans="1:18" x14ac:dyDescent="0.2">
      <c r="B113" s="25"/>
      <c r="C113" s="62" t="s">
        <v>367</v>
      </c>
      <c r="D113" s="54" t="s">
        <v>202</v>
      </c>
      <c r="E113" s="48">
        <f>+E97*0.1*0.1*0.4</f>
        <v>1.2760000000000002</v>
      </c>
      <c r="F113" s="64">
        <v>900</v>
      </c>
      <c r="K113" s="63">
        <f>IF(E113=0,"  ",(IF(F113=0,"  ",+E113*F113)))</f>
        <v>1148.4000000000003</v>
      </c>
      <c r="R113" s="44"/>
    </row>
    <row r="114" spans="1:18" x14ac:dyDescent="0.2">
      <c r="B114" s="25"/>
      <c r="C114" s="62" t="s">
        <v>368</v>
      </c>
      <c r="D114" s="54" t="s">
        <v>202</v>
      </c>
      <c r="E114" s="48">
        <f>+E89*0.05</f>
        <v>0</v>
      </c>
      <c r="F114" s="64">
        <v>300</v>
      </c>
      <c r="K114" s="63">
        <f>+E114*F114</f>
        <v>0</v>
      </c>
      <c r="R114" s="44"/>
    </row>
    <row r="115" spans="1:18" x14ac:dyDescent="0.2">
      <c r="B115" s="25"/>
      <c r="C115" s="62" t="s">
        <v>369</v>
      </c>
      <c r="D115" s="54" t="s">
        <v>370</v>
      </c>
      <c r="E115" s="48">
        <f>+E90*0.55*8</f>
        <v>1531.2</v>
      </c>
      <c r="F115" s="64"/>
      <c r="K115" s="63" t="str">
        <f>IF(E115=0,"  ",(IF(F115=0,"  ",+E115*F115)))</f>
        <v xml:space="preserve">  </v>
      </c>
      <c r="R115" s="44"/>
    </row>
    <row r="116" spans="1:18" x14ac:dyDescent="0.2">
      <c r="B116" s="25"/>
      <c r="C116" s="62" t="s">
        <v>371</v>
      </c>
      <c r="D116" s="54" t="s">
        <v>202</v>
      </c>
      <c r="E116" s="48">
        <v>0</v>
      </c>
      <c r="F116" s="64">
        <v>1800</v>
      </c>
      <c r="K116" s="63">
        <f>+E116*F116</f>
        <v>0</v>
      </c>
      <c r="R116" s="44"/>
    </row>
    <row r="117" spans="1:18" x14ac:dyDescent="0.2">
      <c r="B117" s="25"/>
      <c r="C117" s="62" t="s">
        <v>403</v>
      </c>
      <c r="D117" s="54" t="s">
        <v>370</v>
      </c>
      <c r="E117" s="48">
        <f>+E91*12*35+E93*4.3*43</f>
        <v>4234.3</v>
      </c>
      <c r="F117" s="48"/>
      <c r="G117" s="5" t="str">
        <f>IF(E117=0,"  ",(IF(F117=0,"  ",+E117*F117)))</f>
        <v xml:space="preserve">  </v>
      </c>
      <c r="R117" s="44"/>
    </row>
    <row r="118" spans="1:18" x14ac:dyDescent="0.2">
      <c r="B118" s="25"/>
      <c r="C118" s="62" t="s">
        <v>373</v>
      </c>
      <c r="D118" s="54" t="s">
        <v>370</v>
      </c>
      <c r="E118" s="48">
        <v>0</v>
      </c>
      <c r="F118" s="48"/>
      <c r="G118" s="5" t="str">
        <f>IF(E118=0,"  ",(IF(F118=0,"  ",+E118*F118)))</f>
        <v xml:space="preserve">  </v>
      </c>
      <c r="R118" s="44"/>
    </row>
    <row r="119" spans="1:18" x14ac:dyDescent="0.2">
      <c r="B119" s="25"/>
      <c r="C119" s="62" t="s">
        <v>378</v>
      </c>
      <c r="D119" s="54" t="s">
        <v>370</v>
      </c>
      <c r="E119" s="48">
        <f>+F119*0.1</f>
        <v>5567.39</v>
      </c>
      <c r="F119" s="64">
        <f>+K111+K112+K113+E115+E117+E118</f>
        <v>55673.9</v>
      </c>
      <c r="R119" s="44"/>
    </row>
    <row r="120" spans="1:18" x14ac:dyDescent="0.2">
      <c r="A120" s="1" t="s">
        <v>406</v>
      </c>
      <c r="B120" s="25"/>
      <c r="C120" s="62" t="s">
        <v>377</v>
      </c>
      <c r="D120" s="47"/>
      <c r="E120" s="48">
        <f>+K111+K112+K113+K114+E115+K116+E117+E118+E119</f>
        <v>61241.29</v>
      </c>
      <c r="F120" s="65">
        <v>0.20599999999999999</v>
      </c>
      <c r="G120" s="5">
        <f>IF(E120=0,"  ",(IF(F120=0,"  ",+E120*F120)))</f>
        <v>12615.705739999999</v>
      </c>
      <c r="R120" s="44"/>
    </row>
    <row r="121" spans="1:18" x14ac:dyDescent="0.2">
      <c r="A121" s="46" t="s">
        <v>431</v>
      </c>
      <c r="B121" s="55"/>
      <c r="C121" s="62" t="s">
        <v>430</v>
      </c>
      <c r="D121" s="54" t="s">
        <v>202</v>
      </c>
      <c r="E121" s="48">
        <f>+E111+E112+E113+E114+E116+(E115+E117+E119)/1800</f>
        <v>33.45205</v>
      </c>
      <c r="F121" s="48">
        <v>23.03</v>
      </c>
      <c r="G121" s="5">
        <f>IF(E121=0,"  ",(IF(F121=0,"  ",+E121*F121)))</f>
        <v>770.40071150000006</v>
      </c>
      <c r="H121" s="5" t="str">
        <f>+G122</f>
        <v xml:space="preserve">  </v>
      </c>
      <c r="J121" s="26"/>
      <c r="K121" s="20"/>
      <c r="L121" s="20"/>
      <c r="M121" s="20"/>
      <c r="N121" s="20"/>
      <c r="O121" s="27"/>
      <c r="P121" s="28"/>
    </row>
    <row r="122" spans="1:18" x14ac:dyDescent="0.2">
      <c r="B122" s="25"/>
      <c r="C122" s="61"/>
      <c r="D122" s="47"/>
      <c r="E122" s="48"/>
      <c r="F122" s="48"/>
      <c r="G122" s="5" t="str">
        <f t="shared" ref="G122:G137" si="4">IF(E122=0,"  ",(IF(F122=0,"  ",+E122*F122)))</f>
        <v xml:space="preserve">  </v>
      </c>
      <c r="R122" s="44"/>
    </row>
    <row r="123" spans="1:18" x14ac:dyDescent="0.2">
      <c r="B123" s="1" t="s">
        <v>60</v>
      </c>
      <c r="D123" s="3" t="s">
        <v>61</v>
      </c>
      <c r="E123" s="4">
        <f>+H82+H89+H103+H106</f>
        <v>76558.016999999993</v>
      </c>
      <c r="F123" s="29">
        <v>0.1</v>
      </c>
      <c r="G123" s="1"/>
      <c r="H123" s="5">
        <f>IF(E123=0,"  ",(IF(F123=0,"  ",+E123*F123)))</f>
        <v>7655.8017</v>
      </c>
    </row>
    <row r="124" spans="1:18" x14ac:dyDescent="0.2">
      <c r="D124" s="68"/>
    </row>
    <row r="125" spans="1:18" x14ac:dyDescent="0.2">
      <c r="B125" s="1" t="s">
        <v>62</v>
      </c>
      <c r="G125" s="5" t="str">
        <f>IF(E125=0,"  ",(IF(F125=0,"  ",+E125*F125)))</f>
        <v xml:space="preserve">  </v>
      </c>
      <c r="H125" s="5">
        <f>+G126</f>
        <v>-37294</v>
      </c>
    </row>
    <row r="126" spans="1:18" ht="24" x14ac:dyDescent="0.2">
      <c r="C126" s="59" t="s">
        <v>434</v>
      </c>
      <c r="D126" s="3" t="s">
        <v>61</v>
      </c>
      <c r="E126" s="4">
        <v>1</v>
      </c>
      <c r="F126" s="4">
        <f>+E123+H123</f>
        <v>84213.818699999989</v>
      </c>
      <c r="G126" s="4">
        <f>-TRUNC((M126-L126)*(100/N126/100)*(F126))</f>
        <v>-37294</v>
      </c>
      <c r="L126" s="6">
        <v>1988</v>
      </c>
      <c r="M126" s="6">
        <v>2019</v>
      </c>
      <c r="N126" s="6">
        <v>70</v>
      </c>
    </row>
    <row r="127" spans="1:18" x14ac:dyDescent="0.2">
      <c r="C127" s="59"/>
      <c r="G127" s="4"/>
    </row>
    <row r="128" spans="1:18" x14ac:dyDescent="0.2">
      <c r="B128" s="25"/>
      <c r="C128" s="61"/>
      <c r="D128" s="47"/>
      <c r="E128" s="48"/>
      <c r="F128" s="48"/>
      <c r="G128" s="5" t="str">
        <f t="shared" si="4"/>
        <v xml:space="preserve">  </v>
      </c>
      <c r="R128" s="44"/>
    </row>
    <row r="129" spans="1:18" x14ac:dyDescent="0.2">
      <c r="B129" s="51" t="s">
        <v>428</v>
      </c>
      <c r="C129" s="69" t="s">
        <v>361</v>
      </c>
      <c r="D129" s="47"/>
      <c r="E129" s="48"/>
      <c r="F129" s="48"/>
      <c r="G129" s="5" t="str">
        <f t="shared" si="4"/>
        <v xml:space="preserve">  </v>
      </c>
      <c r="R129" s="44"/>
    </row>
    <row r="130" spans="1:18" x14ac:dyDescent="0.2">
      <c r="B130" s="55" t="s">
        <v>361</v>
      </c>
      <c r="C130" s="61"/>
      <c r="D130" s="47"/>
      <c r="E130" s="48"/>
      <c r="F130" s="48"/>
      <c r="G130" s="5" t="str">
        <f t="shared" si="4"/>
        <v xml:space="preserve">  </v>
      </c>
      <c r="H130" s="5">
        <f>SUM(G131:G133)</f>
        <v>4659.375</v>
      </c>
      <c r="R130" s="44"/>
    </row>
    <row r="131" spans="1:18" ht="24" x14ac:dyDescent="0.2">
      <c r="A131" s="1" t="s">
        <v>423</v>
      </c>
      <c r="B131" s="25"/>
      <c r="C131" s="62" t="s">
        <v>364</v>
      </c>
      <c r="D131" s="54" t="s">
        <v>24</v>
      </c>
      <c r="E131" s="48">
        <f>+P131</f>
        <v>105</v>
      </c>
      <c r="F131" s="48">
        <f>2.5*1.35</f>
        <v>3.375</v>
      </c>
      <c r="G131" s="5">
        <f t="shared" si="4"/>
        <v>354.375</v>
      </c>
      <c r="L131" s="6">
        <v>30</v>
      </c>
      <c r="M131" s="6">
        <v>3.5</v>
      </c>
      <c r="P131" s="7">
        <f>+L131*M131</f>
        <v>105</v>
      </c>
      <c r="R131" s="44"/>
    </row>
    <row r="132" spans="1:18" ht="48" x14ac:dyDescent="0.2">
      <c r="B132" s="25"/>
      <c r="C132" s="62" t="s">
        <v>396</v>
      </c>
      <c r="D132" s="54" t="s">
        <v>24</v>
      </c>
      <c r="E132" s="48">
        <f>+E131</f>
        <v>105</v>
      </c>
      <c r="F132" s="48">
        <f>35+6</f>
        <v>41</v>
      </c>
      <c r="G132" s="5">
        <f t="shared" si="4"/>
        <v>4305</v>
      </c>
      <c r="R132" s="44"/>
    </row>
    <row r="133" spans="1:18" x14ac:dyDescent="0.2">
      <c r="B133" s="25"/>
      <c r="C133" s="61"/>
      <c r="D133" s="47"/>
      <c r="E133" s="48"/>
      <c r="F133" s="48"/>
      <c r="G133" s="5" t="str">
        <f t="shared" si="4"/>
        <v xml:space="preserve">  </v>
      </c>
      <c r="R133" s="44"/>
    </row>
    <row r="134" spans="1:18" x14ac:dyDescent="0.2">
      <c r="B134" s="55" t="s">
        <v>429</v>
      </c>
      <c r="C134" s="61"/>
      <c r="D134" s="47"/>
      <c r="E134" s="48"/>
      <c r="F134" s="48"/>
      <c r="G134" s="5" t="str">
        <f t="shared" si="4"/>
        <v xml:space="preserve">  </v>
      </c>
      <c r="H134" s="5">
        <f>SUM(G135:G136)</f>
        <v>500</v>
      </c>
      <c r="R134" s="44"/>
    </row>
    <row r="135" spans="1:18" x14ac:dyDescent="0.2">
      <c r="B135" s="25"/>
      <c r="C135" s="62" t="s">
        <v>359</v>
      </c>
      <c r="D135" s="66" t="s">
        <v>61</v>
      </c>
      <c r="E135" s="48">
        <v>1</v>
      </c>
      <c r="F135" s="48">
        <v>500</v>
      </c>
      <c r="G135" s="5">
        <f t="shared" si="4"/>
        <v>500</v>
      </c>
      <c r="R135" s="44"/>
    </row>
    <row r="136" spans="1:18" x14ac:dyDescent="0.2">
      <c r="B136" s="25"/>
      <c r="C136" s="61"/>
      <c r="D136" s="47"/>
      <c r="E136" s="48"/>
      <c r="F136" s="48"/>
      <c r="G136" s="5" t="str">
        <f t="shared" si="4"/>
        <v xml:space="preserve">  </v>
      </c>
      <c r="R136" s="44"/>
    </row>
    <row r="137" spans="1:18" x14ac:dyDescent="0.2">
      <c r="B137" s="55" t="s">
        <v>365</v>
      </c>
      <c r="C137" s="61"/>
      <c r="D137" s="47"/>
      <c r="E137" s="48"/>
      <c r="F137" s="64" t="s">
        <v>385</v>
      </c>
      <c r="G137" s="5" t="str">
        <f t="shared" si="4"/>
        <v xml:space="preserve">  </v>
      </c>
      <c r="H137" s="5">
        <f>SUM(G138:G141)</f>
        <v>439.24650000000003</v>
      </c>
      <c r="R137" s="44"/>
    </row>
    <row r="138" spans="1:18" x14ac:dyDescent="0.2">
      <c r="B138" s="25"/>
      <c r="C138" s="62" t="s">
        <v>376</v>
      </c>
      <c r="D138" s="54" t="s">
        <v>202</v>
      </c>
      <c r="E138" s="48">
        <f>+E131*0.1</f>
        <v>10.5</v>
      </c>
      <c r="F138" s="64">
        <v>2000</v>
      </c>
      <c r="K138" s="63">
        <f>IF(E138=0,"  ",(IF(F138=0,"  ",+E138*F138)))</f>
        <v>21000</v>
      </c>
      <c r="R138" s="44"/>
    </row>
    <row r="139" spans="1:18" x14ac:dyDescent="0.2">
      <c r="B139" s="25"/>
      <c r="C139" s="62" t="s">
        <v>378</v>
      </c>
      <c r="D139" s="54" t="s">
        <v>202</v>
      </c>
      <c r="E139" s="48">
        <f>+E138*0.1</f>
        <v>1.05</v>
      </c>
      <c r="F139" s="64"/>
      <c r="R139" s="44"/>
    </row>
    <row r="140" spans="1:18" x14ac:dyDescent="0.2">
      <c r="B140" s="25"/>
      <c r="C140" s="62" t="s">
        <v>432</v>
      </c>
      <c r="D140" s="47"/>
      <c r="E140" s="48">
        <f>+E138+E139</f>
        <v>11.55</v>
      </c>
      <c r="F140" s="65">
        <v>15</v>
      </c>
      <c r="G140" s="5">
        <f>IF(E140=0,"  ",(IF(F140=0,"  ",+E140*F140)))</f>
        <v>173.25</v>
      </c>
      <c r="R140" s="44"/>
    </row>
    <row r="141" spans="1:18" x14ac:dyDescent="0.2">
      <c r="A141" s="46" t="s">
        <v>431</v>
      </c>
      <c r="B141" s="55"/>
      <c r="C141" s="62" t="s">
        <v>430</v>
      </c>
      <c r="D141" s="54" t="s">
        <v>202</v>
      </c>
      <c r="E141" s="48">
        <f>+E140</f>
        <v>11.55</v>
      </c>
      <c r="F141" s="48">
        <v>23.03</v>
      </c>
      <c r="G141" s="5">
        <f>IF(E141=0,"  ",(IF(F141=0,"  ",+E141*F141)))</f>
        <v>265.99650000000003</v>
      </c>
      <c r="H141" s="5" t="str">
        <f>+G142</f>
        <v xml:space="preserve">  </v>
      </c>
      <c r="J141" s="26"/>
      <c r="K141" s="20"/>
      <c r="L141" s="20"/>
      <c r="M141" s="20"/>
      <c r="N141" s="20"/>
      <c r="O141" s="27"/>
      <c r="P141" s="28"/>
    </row>
    <row r="142" spans="1:18" x14ac:dyDescent="0.2">
      <c r="B142" s="25"/>
      <c r="C142" s="61"/>
      <c r="D142" s="47"/>
      <c r="E142" s="48"/>
      <c r="F142" s="48"/>
      <c r="G142" s="5" t="str">
        <f>IF(E142=0,"  ",(IF(F142=0,"  ",+E142*F142)))</f>
        <v xml:space="preserve">  </v>
      </c>
      <c r="J142" s="26"/>
      <c r="K142" s="20"/>
      <c r="L142" s="20"/>
      <c r="M142" s="20"/>
      <c r="N142" s="20"/>
      <c r="O142" s="27"/>
      <c r="P142" s="28"/>
    </row>
    <row r="143" spans="1:18" x14ac:dyDescent="0.2">
      <c r="B143" s="1" t="s">
        <v>60</v>
      </c>
      <c r="D143" s="3" t="s">
        <v>61</v>
      </c>
      <c r="E143" s="4">
        <f>+G131+G132+G135</f>
        <v>5159.375</v>
      </c>
      <c r="F143" s="29">
        <v>0.1</v>
      </c>
      <c r="G143" s="1"/>
      <c r="H143" s="5">
        <f>IF(E143=0,"  ",(IF(F143=0,"  ",+E143*F143)))</f>
        <v>515.9375</v>
      </c>
    </row>
    <row r="144" spans="1:18" x14ac:dyDescent="0.2">
      <c r="D144" s="68"/>
    </row>
    <row r="145" spans="1:18" x14ac:dyDescent="0.2">
      <c r="B145" s="1" t="s">
        <v>62</v>
      </c>
      <c r="G145" s="5" t="str">
        <f>IF(E145=0,"  ",(IF(F145=0,"  ",+E145*F145)))</f>
        <v xml:space="preserve">  </v>
      </c>
      <c r="H145" s="5">
        <f>+G146</f>
        <v>-4398</v>
      </c>
    </row>
    <row r="146" spans="1:18" ht="24" x14ac:dyDescent="0.2">
      <c r="C146" s="59" t="s">
        <v>433</v>
      </c>
      <c r="D146" s="3" t="s">
        <v>61</v>
      </c>
      <c r="E146" s="4">
        <v>1</v>
      </c>
      <c r="F146" s="4">
        <f>+E143+H143</f>
        <v>5675.3125</v>
      </c>
      <c r="G146" s="4">
        <f>-TRUNC((M146-L146)*(100/N146/100)*(F146))</f>
        <v>-4398</v>
      </c>
      <c r="L146" s="6">
        <v>1988</v>
      </c>
      <c r="M146" s="6">
        <v>2019</v>
      </c>
      <c r="N146" s="6">
        <v>40</v>
      </c>
    </row>
    <row r="147" spans="1:18" x14ac:dyDescent="0.2">
      <c r="B147" s="25"/>
      <c r="C147" s="61"/>
      <c r="D147" s="52"/>
      <c r="E147" s="53"/>
      <c r="F147" s="53"/>
      <c r="J147" s="26"/>
      <c r="K147" s="20"/>
      <c r="L147" s="20"/>
      <c r="M147" s="20"/>
      <c r="N147" s="20"/>
      <c r="O147" s="27"/>
      <c r="P147" s="28"/>
    </row>
    <row r="148" spans="1:18" x14ac:dyDescent="0.2">
      <c r="B148" s="25"/>
      <c r="C148" s="61"/>
      <c r="D148" s="52"/>
      <c r="E148" s="53"/>
      <c r="F148" s="53"/>
      <c r="J148" s="26"/>
      <c r="K148" s="20"/>
      <c r="L148" s="20"/>
      <c r="M148" s="20"/>
      <c r="N148" s="20"/>
      <c r="O148" s="27"/>
      <c r="P148" s="28"/>
    </row>
    <row r="149" spans="1:18" x14ac:dyDescent="0.2">
      <c r="B149" s="51" t="s">
        <v>111</v>
      </c>
      <c r="C149" s="69" t="s">
        <v>436</v>
      </c>
      <c r="D149" s="47"/>
      <c r="E149" s="48"/>
      <c r="F149" s="48"/>
      <c r="G149" s="5" t="str">
        <f t="shared" ref="G149:G154" si="5">IF(E149=0,"  ",(IF(F149=0,"  ",+E149*F149)))</f>
        <v xml:space="preserve">  </v>
      </c>
      <c r="R149" s="44"/>
    </row>
    <row r="150" spans="1:18" x14ac:dyDescent="0.2">
      <c r="B150" s="55" t="s">
        <v>437</v>
      </c>
      <c r="C150" s="61"/>
      <c r="D150" s="47"/>
      <c r="E150" s="48"/>
      <c r="F150" s="48"/>
      <c r="G150" s="5" t="str">
        <f t="shared" si="5"/>
        <v xml:space="preserve">  </v>
      </c>
      <c r="H150" s="5">
        <f>SUM(G151:G156)</f>
        <v>6215.5350000000008</v>
      </c>
      <c r="K150" s="63">
        <f>+H150+G159</f>
        <v>4144.5350000000008</v>
      </c>
      <c r="R150" s="44"/>
    </row>
    <row r="151" spans="1:18" x14ac:dyDescent="0.2">
      <c r="B151" s="25"/>
      <c r="C151" s="62" t="s">
        <v>443</v>
      </c>
      <c r="D151" s="54" t="s">
        <v>70</v>
      </c>
      <c r="E151" s="48">
        <v>1</v>
      </c>
      <c r="F151" s="48">
        <v>5204.1000000000004</v>
      </c>
      <c r="G151" s="5">
        <f t="shared" si="5"/>
        <v>5204.1000000000004</v>
      </c>
      <c r="K151" s="6">
        <f>+K150*0.9</f>
        <v>3730.0815000000007</v>
      </c>
      <c r="R151" s="44"/>
    </row>
    <row r="152" spans="1:18" x14ac:dyDescent="0.2">
      <c r="B152" s="25"/>
      <c r="C152" s="62" t="s">
        <v>438</v>
      </c>
      <c r="D152" s="54" t="s">
        <v>70</v>
      </c>
      <c r="E152" s="48">
        <v>2</v>
      </c>
      <c r="F152" s="48">
        <v>214</v>
      </c>
      <c r="G152" s="5">
        <f t="shared" si="5"/>
        <v>428</v>
      </c>
      <c r="R152" s="44"/>
    </row>
    <row r="153" spans="1:18" x14ac:dyDescent="0.2">
      <c r="B153" s="55"/>
      <c r="C153" s="62" t="s">
        <v>439</v>
      </c>
      <c r="D153" s="54" t="s">
        <v>27</v>
      </c>
      <c r="E153" s="48">
        <v>44.5</v>
      </c>
      <c r="F153" s="48">
        <v>5.83</v>
      </c>
      <c r="G153" s="5">
        <f t="shared" si="5"/>
        <v>259.435</v>
      </c>
      <c r="R153" s="44"/>
    </row>
    <row r="154" spans="1:18" x14ac:dyDescent="0.2">
      <c r="B154" s="25"/>
      <c r="C154" s="62" t="s">
        <v>440</v>
      </c>
      <c r="D154" s="66" t="s">
        <v>70</v>
      </c>
      <c r="E154" s="48">
        <v>3</v>
      </c>
      <c r="F154" s="48">
        <v>2</v>
      </c>
      <c r="G154" s="5">
        <f t="shared" si="5"/>
        <v>6</v>
      </c>
      <c r="R154" s="44"/>
    </row>
    <row r="155" spans="1:18" x14ac:dyDescent="0.2">
      <c r="B155" s="25"/>
      <c r="C155" s="62" t="s">
        <v>441</v>
      </c>
      <c r="D155" s="54" t="s">
        <v>70</v>
      </c>
      <c r="E155" s="48">
        <v>6</v>
      </c>
      <c r="F155" s="48">
        <v>9</v>
      </c>
      <c r="G155" s="5">
        <f>IF(E155=0,"  ",(IF(F155=0,"  ",+E155*F155)))</f>
        <v>54</v>
      </c>
      <c r="R155" s="44"/>
    </row>
    <row r="156" spans="1:18" x14ac:dyDescent="0.2">
      <c r="B156" s="55"/>
      <c r="C156" s="62" t="s">
        <v>442</v>
      </c>
      <c r="D156" s="54" t="s">
        <v>21</v>
      </c>
      <c r="E156" s="48">
        <v>12</v>
      </c>
      <c r="F156" s="48">
        <v>22</v>
      </c>
      <c r="G156" s="5">
        <f>IF(E156=0,"  ",(IF(F156=0,"  ",+E156*F156)))</f>
        <v>264</v>
      </c>
      <c r="R156" s="44"/>
    </row>
    <row r="157" spans="1:18" x14ac:dyDescent="0.2">
      <c r="B157" s="25"/>
      <c r="C157" s="62"/>
      <c r="D157" s="54"/>
      <c r="E157" s="48"/>
      <c r="F157" s="64"/>
      <c r="K157" s="63"/>
      <c r="R157" s="44"/>
    </row>
    <row r="158" spans="1:18" x14ac:dyDescent="0.2">
      <c r="C158" s="46" t="s">
        <v>447</v>
      </c>
      <c r="G158" s="5" t="str">
        <f>IF(E158=0,"  ",(IF(F158=0,"  ",+E158*F158)))</f>
        <v xml:space="preserve">  </v>
      </c>
      <c r="H158" s="5">
        <f>+G159+G160</f>
        <v>-2485.4535000000001</v>
      </c>
    </row>
    <row r="159" spans="1:18" ht="24" x14ac:dyDescent="0.2">
      <c r="C159" s="59" t="s">
        <v>444</v>
      </c>
      <c r="D159" s="3" t="s">
        <v>61</v>
      </c>
      <c r="E159" s="4">
        <v>1</v>
      </c>
      <c r="F159" s="4">
        <f>+H150</f>
        <v>6215.5350000000008</v>
      </c>
      <c r="G159" s="4">
        <f>-TRUNC((M159-L159)*(100/N159/100)*(F159))</f>
        <v>-2071</v>
      </c>
      <c r="L159" s="6">
        <v>2015</v>
      </c>
      <c r="M159" s="6">
        <v>2019</v>
      </c>
      <c r="N159" s="6">
        <v>12</v>
      </c>
    </row>
    <row r="160" spans="1:18" x14ac:dyDescent="0.2">
      <c r="A160" s="46"/>
      <c r="B160" s="55"/>
      <c r="C160" s="62" t="s">
        <v>445</v>
      </c>
      <c r="D160" s="54" t="s">
        <v>61</v>
      </c>
      <c r="E160" s="49">
        <v>-0.1</v>
      </c>
      <c r="F160" s="48">
        <f>+H150+G159</f>
        <v>4144.5350000000008</v>
      </c>
      <c r="G160" s="5">
        <f>IF(E160=0,"  ",(IF(F160=0,"  ",+E160*F160)))</f>
        <v>-414.45350000000008</v>
      </c>
      <c r="J160" s="26"/>
      <c r="K160" s="20"/>
      <c r="L160" s="20"/>
      <c r="M160" s="20"/>
      <c r="N160" s="20"/>
      <c r="O160" s="27"/>
      <c r="P160" s="28"/>
    </row>
    <row r="161" spans="1:18" x14ac:dyDescent="0.2">
      <c r="C161" s="46" t="s">
        <v>446</v>
      </c>
      <c r="D161" s="3" t="s">
        <v>61</v>
      </c>
      <c r="E161" s="4">
        <v>1</v>
      </c>
      <c r="F161" s="29"/>
      <c r="G161" s="1"/>
      <c r="H161" s="5">
        <f>+H150+H158</f>
        <v>3730.0815000000007</v>
      </c>
    </row>
    <row r="162" spans="1:18" x14ac:dyDescent="0.2">
      <c r="D162" s="68"/>
    </row>
    <row r="163" spans="1:18" x14ac:dyDescent="0.2">
      <c r="B163" s="55" t="s">
        <v>448</v>
      </c>
      <c r="C163" s="61"/>
      <c r="D163" s="47"/>
      <c r="E163" s="48"/>
      <c r="F163" s="48"/>
      <c r="G163" s="5" t="str">
        <f>IF(E163=0,"  ",(IF(F163=0,"  ",+E163*F163)))</f>
        <v xml:space="preserve">  </v>
      </c>
      <c r="H163" s="5">
        <f>SUM(G164:G164)</f>
        <v>17000</v>
      </c>
      <c r="K163" s="63"/>
      <c r="R163" s="44"/>
    </row>
    <row r="164" spans="1:18" x14ac:dyDescent="0.2">
      <c r="B164" s="25"/>
      <c r="C164" s="62" t="s">
        <v>449</v>
      </c>
      <c r="D164" s="54" t="s">
        <v>70</v>
      </c>
      <c r="E164" s="48">
        <v>1</v>
      </c>
      <c r="F164" s="48">
        <v>17000</v>
      </c>
      <c r="G164" s="5">
        <f>IF(E164=0,"  ",(IF(F164=0,"  ",+E164*F164)))</f>
        <v>17000</v>
      </c>
      <c r="R164" s="44"/>
    </row>
    <row r="165" spans="1:18" x14ac:dyDescent="0.2">
      <c r="B165" s="25"/>
      <c r="C165" s="62"/>
      <c r="D165" s="54"/>
      <c r="E165" s="48"/>
      <c r="F165" s="64"/>
      <c r="K165" s="63"/>
      <c r="R165" s="44"/>
    </row>
    <row r="166" spans="1:18" x14ac:dyDescent="0.2">
      <c r="C166" s="46" t="s">
        <v>447</v>
      </c>
      <c r="G166" s="5" t="str">
        <f>IF(E166=0,"  ",(IF(F166=0,"  ",+E166*F166)))</f>
        <v xml:space="preserve">  </v>
      </c>
      <c r="H166" s="5">
        <f>+G167+G168</f>
        <v>-3541.35</v>
      </c>
    </row>
    <row r="167" spans="1:18" ht="24" x14ac:dyDescent="0.2">
      <c r="C167" s="59" t="s">
        <v>450</v>
      </c>
      <c r="D167" s="3" t="s">
        <v>61</v>
      </c>
      <c r="E167" s="4">
        <v>1</v>
      </c>
      <c r="F167" s="4">
        <f>+H163</f>
        <v>17000</v>
      </c>
      <c r="G167" s="4">
        <f>-TRUNC((M167-L167)*(100/N167/100)*(F167))</f>
        <v>-2833</v>
      </c>
      <c r="L167" s="6">
        <v>2017</v>
      </c>
      <c r="M167" s="6">
        <v>2019</v>
      </c>
      <c r="N167" s="6">
        <v>12</v>
      </c>
    </row>
    <row r="168" spans="1:18" x14ac:dyDescent="0.2">
      <c r="A168" s="46"/>
      <c r="B168" s="55"/>
      <c r="C168" s="62" t="s">
        <v>445</v>
      </c>
      <c r="D168" s="54" t="s">
        <v>61</v>
      </c>
      <c r="E168" s="49">
        <v>-0.05</v>
      </c>
      <c r="F168" s="48">
        <f>+H163+G167</f>
        <v>14167</v>
      </c>
      <c r="G168" s="5">
        <f>IF(E168=0,"  ",(IF(F168=0,"  ",+E168*F168)))</f>
        <v>-708.35</v>
      </c>
      <c r="J168" s="26"/>
      <c r="K168" s="20"/>
      <c r="L168" s="20"/>
      <c r="M168" s="20"/>
      <c r="N168" s="20"/>
      <c r="O168" s="27"/>
      <c r="P168" s="28"/>
    </row>
    <row r="169" spans="1:18" x14ac:dyDescent="0.2">
      <c r="C169" s="46" t="s">
        <v>446</v>
      </c>
      <c r="D169" s="3" t="s">
        <v>61</v>
      </c>
      <c r="E169" s="4">
        <v>1</v>
      </c>
      <c r="F169" s="29"/>
      <c r="G169" s="1"/>
      <c r="H169" s="5">
        <f>+H163+H166</f>
        <v>13458.65</v>
      </c>
    </row>
    <row r="170" spans="1:18" s="5" customFormat="1" x14ac:dyDescent="0.2">
      <c r="A170" s="1"/>
      <c r="B170" s="1"/>
      <c r="C170" s="58"/>
      <c r="D170" s="3"/>
      <c r="E170" s="4"/>
      <c r="F170" s="4"/>
      <c r="G170" s="5" t="str">
        <f>IF(E170=0,"  ",(IF(F170=0,"  ",+E170*F170)))</f>
        <v xml:space="preserve">  </v>
      </c>
      <c r="I170" s="1"/>
      <c r="J170" s="1"/>
      <c r="K170" s="6"/>
      <c r="L170" s="6"/>
      <c r="M170" s="6"/>
      <c r="N170" s="6"/>
      <c r="O170" s="6"/>
      <c r="P170" s="7"/>
      <c r="Q170" s="1"/>
      <c r="R170" s="1"/>
    </row>
    <row r="171" spans="1:18" x14ac:dyDescent="0.2">
      <c r="B171" s="55" t="s">
        <v>451</v>
      </c>
      <c r="C171" s="61"/>
      <c r="D171" s="47"/>
      <c r="E171" s="48"/>
      <c r="F171" s="48"/>
      <c r="G171" s="5" t="str">
        <f>IF(E171=0,"  ",(IF(F171=0,"  ",+E171*F171)))</f>
        <v xml:space="preserve">  </v>
      </c>
      <c r="H171" s="5">
        <f>SUM(G172:G172)</f>
        <v>5885.1</v>
      </c>
      <c r="K171" s="63"/>
      <c r="R171" s="44"/>
    </row>
    <row r="172" spans="1:18" x14ac:dyDescent="0.2">
      <c r="B172" s="25"/>
      <c r="C172" s="62" t="s">
        <v>452</v>
      </c>
      <c r="D172" s="54" t="s">
        <v>70</v>
      </c>
      <c r="E172" s="48">
        <v>1</v>
      </c>
      <c r="F172" s="48">
        <v>5885.1</v>
      </c>
      <c r="G172" s="5">
        <f>IF(E172=0,"  ",(IF(F172=0,"  ",+E172*F172)))</f>
        <v>5885.1</v>
      </c>
      <c r="R172" s="44"/>
    </row>
    <row r="173" spans="1:18" x14ac:dyDescent="0.2">
      <c r="B173" s="25"/>
      <c r="C173" s="62"/>
      <c r="D173" s="54"/>
      <c r="E173" s="48"/>
      <c r="F173" s="64"/>
      <c r="K173" s="63"/>
      <c r="R173" s="44"/>
    </row>
    <row r="174" spans="1:18" x14ac:dyDescent="0.2">
      <c r="C174" s="46" t="s">
        <v>447</v>
      </c>
      <c r="G174" s="5" t="str">
        <f>IF(E174=0,"  ",(IF(F174=0,"  ",+E174*F174)))</f>
        <v xml:space="preserve">  </v>
      </c>
      <c r="H174" s="5">
        <f>+G175+G176</f>
        <v>-2250.3049999999998</v>
      </c>
    </row>
    <row r="175" spans="1:18" ht="24" x14ac:dyDescent="0.2">
      <c r="C175" s="59" t="s">
        <v>453</v>
      </c>
      <c r="D175" s="3" t="s">
        <v>61</v>
      </c>
      <c r="E175" s="4">
        <v>1</v>
      </c>
      <c r="F175" s="4">
        <f>+H171</f>
        <v>5885.1</v>
      </c>
      <c r="G175" s="4">
        <f>-TRUNC((M175-L175)*(100/N175/100)*(F175))</f>
        <v>-2059</v>
      </c>
      <c r="L175" s="6">
        <v>2012</v>
      </c>
      <c r="M175" s="6">
        <v>2019</v>
      </c>
      <c r="N175" s="6">
        <v>20</v>
      </c>
    </row>
    <row r="176" spans="1:18" x14ac:dyDescent="0.2">
      <c r="A176" s="46"/>
      <c r="B176" s="55"/>
      <c r="C176" s="62" t="s">
        <v>445</v>
      </c>
      <c r="D176" s="54" t="s">
        <v>61</v>
      </c>
      <c r="E176" s="49">
        <v>-0.05</v>
      </c>
      <c r="F176" s="48">
        <f>+H171+G175</f>
        <v>3826.1000000000004</v>
      </c>
      <c r="G176" s="5">
        <f>IF(E176=0,"  ",(IF(F176=0,"  ",+E176*F176)))</f>
        <v>-191.30500000000004</v>
      </c>
      <c r="J176" s="26"/>
      <c r="K176" s="20"/>
      <c r="L176" s="20"/>
      <c r="M176" s="20"/>
      <c r="N176" s="20"/>
      <c r="O176" s="27"/>
      <c r="P176" s="28"/>
    </row>
    <row r="177" spans="1:18" x14ac:dyDescent="0.2">
      <c r="C177" s="46" t="s">
        <v>446</v>
      </c>
      <c r="D177" s="3" t="s">
        <v>61</v>
      </c>
      <c r="E177" s="4">
        <v>1</v>
      </c>
      <c r="F177" s="29"/>
      <c r="G177" s="1"/>
      <c r="H177" s="5">
        <f>+H171+H174</f>
        <v>3634.7950000000005</v>
      </c>
    </row>
    <row r="178" spans="1:18" s="5" customFormat="1" x14ac:dyDescent="0.2">
      <c r="A178" s="1"/>
      <c r="B178" s="1"/>
      <c r="C178" s="58"/>
      <c r="D178" s="3"/>
      <c r="E178" s="4"/>
      <c r="F178" s="4"/>
      <c r="G178" s="5" t="str">
        <f t="shared" ref="G178:G236" si="6">IF(E178=0,"  ",(IF(F178=0,"  ",+E178*F178)))</f>
        <v xml:space="preserve">  </v>
      </c>
      <c r="I178" s="1"/>
      <c r="J178" s="1"/>
      <c r="K178" s="6"/>
      <c r="L178" s="6"/>
      <c r="M178" s="6"/>
      <c r="N178" s="6"/>
      <c r="O178" s="6"/>
      <c r="P178" s="7"/>
      <c r="Q178" s="1"/>
      <c r="R178" s="1"/>
    </row>
    <row r="179" spans="1:18" s="5" customFormat="1" x14ac:dyDescent="0.2">
      <c r="A179" s="1"/>
      <c r="B179" s="1"/>
      <c r="C179" s="58"/>
      <c r="D179" s="3"/>
      <c r="E179" s="4"/>
      <c r="F179" s="4"/>
      <c r="G179" s="5" t="str">
        <f t="shared" si="6"/>
        <v xml:space="preserve">  </v>
      </c>
      <c r="I179" s="1"/>
      <c r="J179" s="1"/>
      <c r="K179" s="6"/>
      <c r="L179" s="6"/>
      <c r="M179" s="6"/>
      <c r="N179" s="6"/>
      <c r="O179" s="6"/>
      <c r="P179" s="7"/>
      <c r="Q179" s="1"/>
      <c r="R179" s="1"/>
    </row>
    <row r="180" spans="1:18" s="5" customFormat="1" x14ac:dyDescent="0.2">
      <c r="A180" s="1"/>
      <c r="B180" s="1"/>
      <c r="C180" s="58"/>
      <c r="D180" s="3"/>
      <c r="E180" s="4"/>
      <c r="F180" s="4"/>
      <c r="G180" s="5" t="str">
        <f t="shared" si="6"/>
        <v xml:space="preserve">  </v>
      </c>
      <c r="I180" s="1"/>
      <c r="J180" s="1"/>
      <c r="K180" s="6"/>
      <c r="L180" s="6"/>
      <c r="M180" s="6"/>
      <c r="N180" s="6"/>
      <c r="O180" s="6"/>
      <c r="P180" s="7"/>
      <c r="Q180" s="1"/>
      <c r="R180" s="1"/>
    </row>
    <row r="181" spans="1:18" s="5" customFormat="1" x14ac:dyDescent="0.2">
      <c r="A181" s="1"/>
      <c r="B181" s="1"/>
      <c r="C181" s="58"/>
      <c r="D181" s="3"/>
      <c r="E181" s="4"/>
      <c r="F181" s="4"/>
      <c r="G181" s="5" t="str">
        <f t="shared" si="6"/>
        <v xml:space="preserve">  </v>
      </c>
      <c r="I181" s="1"/>
      <c r="J181" s="1"/>
      <c r="K181" s="6"/>
      <c r="L181" s="6"/>
      <c r="M181" s="6"/>
      <c r="N181" s="6"/>
      <c r="O181" s="6"/>
      <c r="P181" s="7"/>
      <c r="Q181" s="1"/>
      <c r="R181" s="1"/>
    </row>
    <row r="182" spans="1:18" s="5" customFormat="1" x14ac:dyDescent="0.2">
      <c r="A182" s="1"/>
      <c r="B182" s="1"/>
      <c r="C182" s="58"/>
      <c r="D182" s="3"/>
      <c r="E182" s="4"/>
      <c r="F182" s="4"/>
      <c r="G182" s="5" t="str">
        <f t="shared" si="6"/>
        <v xml:space="preserve">  </v>
      </c>
      <c r="I182" s="1"/>
      <c r="J182" s="1"/>
      <c r="K182" s="6"/>
      <c r="L182" s="6"/>
      <c r="M182" s="6"/>
      <c r="N182" s="6"/>
      <c r="O182" s="6"/>
      <c r="P182" s="7"/>
      <c r="Q182" s="1"/>
      <c r="R182" s="1"/>
    </row>
    <row r="183" spans="1:18" s="5" customFormat="1" x14ac:dyDescent="0.2">
      <c r="A183" s="1"/>
      <c r="B183" s="1"/>
      <c r="C183" s="58"/>
      <c r="D183" s="3"/>
      <c r="E183" s="4"/>
      <c r="F183" s="4"/>
      <c r="G183" s="5" t="str">
        <f t="shared" si="6"/>
        <v xml:space="preserve">  </v>
      </c>
      <c r="I183" s="1"/>
      <c r="J183" s="1"/>
      <c r="K183" s="6"/>
      <c r="L183" s="6"/>
      <c r="M183" s="6"/>
      <c r="N183" s="6"/>
      <c r="O183" s="6"/>
      <c r="P183" s="7"/>
      <c r="Q183" s="1"/>
      <c r="R183" s="1"/>
    </row>
    <row r="184" spans="1:18" s="5" customFormat="1" x14ac:dyDescent="0.2">
      <c r="A184" s="1"/>
      <c r="B184" s="1"/>
      <c r="C184" s="58"/>
      <c r="D184" s="3"/>
      <c r="E184" s="4"/>
      <c r="F184" s="4"/>
      <c r="G184" s="5" t="str">
        <f t="shared" si="6"/>
        <v xml:space="preserve">  </v>
      </c>
      <c r="I184" s="1"/>
      <c r="J184" s="1"/>
      <c r="K184" s="6"/>
      <c r="L184" s="6"/>
      <c r="M184" s="6"/>
      <c r="N184" s="6"/>
      <c r="O184" s="6"/>
      <c r="P184" s="7"/>
      <c r="Q184" s="1"/>
      <c r="R184" s="1"/>
    </row>
    <row r="185" spans="1:18" s="5" customFormat="1" x14ac:dyDescent="0.2">
      <c r="A185" s="1"/>
      <c r="B185" s="1"/>
      <c r="C185" s="58"/>
      <c r="D185" s="3"/>
      <c r="E185" s="4"/>
      <c r="F185" s="4"/>
      <c r="G185" s="5" t="str">
        <f t="shared" si="6"/>
        <v xml:space="preserve">  </v>
      </c>
      <c r="I185" s="1"/>
      <c r="J185" s="1"/>
      <c r="K185" s="6"/>
      <c r="L185" s="6"/>
      <c r="M185" s="6"/>
      <c r="N185" s="6"/>
      <c r="O185" s="6"/>
      <c r="P185" s="7"/>
      <c r="Q185" s="1"/>
      <c r="R185" s="1"/>
    </row>
    <row r="186" spans="1:18" s="5" customFormat="1" x14ac:dyDescent="0.2">
      <c r="A186" s="1"/>
      <c r="B186" s="1"/>
      <c r="C186" s="58"/>
      <c r="D186" s="3"/>
      <c r="E186" s="4"/>
      <c r="F186" s="4"/>
      <c r="G186" s="5" t="str">
        <f t="shared" si="6"/>
        <v xml:space="preserve">  </v>
      </c>
      <c r="I186" s="1"/>
      <c r="J186" s="1"/>
      <c r="K186" s="6"/>
      <c r="L186" s="6"/>
      <c r="M186" s="6"/>
      <c r="N186" s="6"/>
      <c r="O186" s="6"/>
      <c r="P186" s="7"/>
      <c r="Q186" s="1"/>
      <c r="R186" s="1"/>
    </row>
    <row r="187" spans="1:18" s="5" customFormat="1" x14ac:dyDescent="0.2">
      <c r="A187" s="1"/>
      <c r="B187" s="1"/>
      <c r="C187" s="58"/>
      <c r="D187" s="3"/>
      <c r="E187" s="4"/>
      <c r="F187" s="4"/>
      <c r="G187" s="5" t="str">
        <f t="shared" si="6"/>
        <v xml:space="preserve">  </v>
      </c>
      <c r="I187" s="1"/>
      <c r="J187" s="1"/>
      <c r="K187" s="6"/>
      <c r="L187" s="6"/>
      <c r="M187" s="6"/>
      <c r="N187" s="6"/>
      <c r="O187" s="6"/>
      <c r="P187" s="7"/>
      <c r="Q187" s="1"/>
      <c r="R187" s="1"/>
    </row>
    <row r="188" spans="1:18" s="5" customFormat="1" x14ac:dyDescent="0.2">
      <c r="A188" s="1"/>
      <c r="B188" s="1"/>
      <c r="C188" s="58"/>
      <c r="D188" s="3"/>
      <c r="E188" s="4"/>
      <c r="F188" s="4"/>
      <c r="G188" s="5" t="str">
        <f t="shared" si="6"/>
        <v xml:space="preserve">  </v>
      </c>
      <c r="I188" s="1"/>
      <c r="J188" s="1"/>
      <c r="K188" s="6"/>
      <c r="L188" s="6"/>
      <c r="M188" s="6"/>
      <c r="N188" s="6"/>
      <c r="O188" s="6"/>
      <c r="P188" s="7"/>
      <c r="Q188" s="1"/>
      <c r="R188" s="1"/>
    </row>
    <row r="189" spans="1:18" s="5" customFormat="1" x14ac:dyDescent="0.2">
      <c r="A189" s="1"/>
      <c r="B189" s="1"/>
      <c r="C189" s="58"/>
      <c r="D189" s="3"/>
      <c r="E189" s="4"/>
      <c r="F189" s="4"/>
      <c r="G189" s="5" t="str">
        <f t="shared" si="6"/>
        <v xml:space="preserve">  </v>
      </c>
      <c r="I189" s="1"/>
      <c r="J189" s="1"/>
      <c r="K189" s="6"/>
      <c r="L189" s="6"/>
      <c r="M189" s="6"/>
      <c r="N189" s="6"/>
      <c r="O189" s="6"/>
      <c r="P189" s="7"/>
      <c r="Q189" s="1"/>
      <c r="R189" s="1"/>
    </row>
    <row r="190" spans="1:18" s="5" customFormat="1" x14ac:dyDescent="0.2">
      <c r="A190" s="1"/>
      <c r="B190" s="1"/>
      <c r="C190" s="58"/>
      <c r="D190" s="3"/>
      <c r="E190" s="4"/>
      <c r="F190" s="4"/>
      <c r="G190" s="5" t="str">
        <f t="shared" si="6"/>
        <v xml:space="preserve">  </v>
      </c>
      <c r="I190" s="1"/>
      <c r="J190" s="1"/>
      <c r="K190" s="6"/>
      <c r="L190" s="6"/>
      <c r="M190" s="6"/>
      <c r="N190" s="6"/>
      <c r="O190" s="6"/>
      <c r="P190" s="7"/>
      <c r="Q190" s="1"/>
      <c r="R190" s="1"/>
    </row>
    <row r="191" spans="1:18" s="5" customFormat="1" x14ac:dyDescent="0.2">
      <c r="A191" s="1"/>
      <c r="B191" s="1"/>
      <c r="C191" s="58"/>
      <c r="D191" s="3"/>
      <c r="E191" s="4"/>
      <c r="F191" s="4"/>
      <c r="G191" s="5" t="str">
        <f t="shared" si="6"/>
        <v xml:space="preserve">  </v>
      </c>
      <c r="I191" s="1"/>
      <c r="J191" s="1"/>
      <c r="K191" s="6"/>
      <c r="L191" s="6"/>
      <c r="M191" s="6"/>
      <c r="N191" s="6"/>
      <c r="O191" s="6"/>
      <c r="P191" s="7"/>
      <c r="Q191" s="1"/>
      <c r="R191" s="1"/>
    </row>
    <row r="192" spans="1:18" s="5" customFormat="1" x14ac:dyDescent="0.2">
      <c r="A192" s="1"/>
      <c r="B192" s="1"/>
      <c r="C192" s="58"/>
      <c r="D192" s="3"/>
      <c r="E192" s="4"/>
      <c r="F192" s="4"/>
      <c r="G192" s="5" t="str">
        <f t="shared" si="6"/>
        <v xml:space="preserve">  </v>
      </c>
      <c r="I192" s="1"/>
      <c r="J192" s="1"/>
      <c r="K192" s="6"/>
      <c r="L192" s="6"/>
      <c r="M192" s="6"/>
      <c r="N192" s="6"/>
      <c r="O192" s="6"/>
      <c r="P192" s="7"/>
      <c r="Q192" s="1"/>
      <c r="R192" s="1"/>
    </row>
    <row r="193" spans="1:18" s="5" customFormat="1" x14ac:dyDescent="0.2">
      <c r="A193" s="1"/>
      <c r="B193" s="1"/>
      <c r="C193" s="58"/>
      <c r="D193" s="3"/>
      <c r="E193" s="4"/>
      <c r="F193" s="4"/>
      <c r="G193" s="5" t="str">
        <f t="shared" si="6"/>
        <v xml:space="preserve">  </v>
      </c>
      <c r="I193" s="1"/>
      <c r="J193" s="1"/>
      <c r="K193" s="6"/>
      <c r="L193" s="6"/>
      <c r="M193" s="6"/>
      <c r="N193" s="6"/>
      <c r="O193" s="6"/>
      <c r="P193" s="7"/>
      <c r="Q193" s="1"/>
      <c r="R193" s="1"/>
    </row>
    <row r="194" spans="1:18" s="5" customFormat="1" x14ac:dyDescent="0.2">
      <c r="A194" s="1"/>
      <c r="B194" s="1"/>
      <c r="C194" s="58"/>
      <c r="D194" s="3"/>
      <c r="E194" s="4"/>
      <c r="F194" s="4"/>
      <c r="G194" s="5" t="str">
        <f t="shared" si="6"/>
        <v xml:space="preserve">  </v>
      </c>
      <c r="I194" s="1"/>
      <c r="J194" s="1"/>
      <c r="K194" s="6"/>
      <c r="L194" s="6"/>
      <c r="M194" s="6"/>
      <c r="N194" s="6"/>
      <c r="O194" s="6"/>
      <c r="P194" s="7"/>
      <c r="Q194" s="1"/>
      <c r="R194" s="1"/>
    </row>
    <row r="195" spans="1:18" s="5" customFormat="1" x14ac:dyDescent="0.2">
      <c r="A195" s="1"/>
      <c r="B195" s="1"/>
      <c r="C195" s="58"/>
      <c r="D195" s="3"/>
      <c r="E195" s="4"/>
      <c r="F195" s="4"/>
      <c r="G195" s="5" t="str">
        <f t="shared" si="6"/>
        <v xml:space="preserve">  </v>
      </c>
      <c r="I195" s="1"/>
      <c r="J195" s="1"/>
      <c r="K195" s="6"/>
      <c r="L195" s="6"/>
      <c r="M195" s="6"/>
      <c r="N195" s="6"/>
      <c r="O195" s="6"/>
      <c r="P195" s="7"/>
      <c r="Q195" s="1"/>
      <c r="R195" s="1"/>
    </row>
    <row r="196" spans="1:18" s="5" customFormat="1" x14ac:dyDescent="0.2">
      <c r="A196" s="1"/>
      <c r="B196" s="1"/>
      <c r="C196" s="58"/>
      <c r="D196" s="3"/>
      <c r="E196" s="4"/>
      <c r="F196" s="4"/>
      <c r="G196" s="5" t="str">
        <f t="shared" si="6"/>
        <v xml:space="preserve">  </v>
      </c>
      <c r="I196" s="1"/>
      <c r="J196" s="1"/>
      <c r="K196" s="6"/>
      <c r="L196" s="6"/>
      <c r="M196" s="6"/>
      <c r="N196" s="6"/>
      <c r="O196" s="6"/>
      <c r="P196" s="7"/>
      <c r="Q196" s="1"/>
      <c r="R196" s="1"/>
    </row>
    <row r="197" spans="1:18" s="5" customFormat="1" x14ac:dyDescent="0.2">
      <c r="A197" s="1"/>
      <c r="B197" s="1"/>
      <c r="C197" s="58"/>
      <c r="D197" s="3"/>
      <c r="E197" s="4"/>
      <c r="F197" s="4"/>
      <c r="G197" s="5" t="str">
        <f t="shared" si="6"/>
        <v xml:space="preserve">  </v>
      </c>
      <c r="I197" s="1"/>
      <c r="J197" s="1"/>
      <c r="K197" s="6"/>
      <c r="L197" s="6"/>
      <c r="M197" s="6"/>
      <c r="N197" s="6"/>
      <c r="O197" s="6"/>
      <c r="P197" s="7"/>
      <c r="Q197" s="1"/>
      <c r="R197" s="1"/>
    </row>
    <row r="198" spans="1:18" s="5" customFormat="1" x14ac:dyDescent="0.2">
      <c r="A198" s="1"/>
      <c r="B198" s="1"/>
      <c r="C198" s="58"/>
      <c r="D198" s="3"/>
      <c r="E198" s="4"/>
      <c r="F198" s="4"/>
      <c r="G198" s="5" t="str">
        <f t="shared" si="6"/>
        <v xml:space="preserve">  </v>
      </c>
      <c r="I198" s="1"/>
      <c r="J198" s="1"/>
      <c r="K198" s="6"/>
      <c r="L198" s="6"/>
      <c r="M198" s="6"/>
      <c r="N198" s="6"/>
      <c r="O198" s="6"/>
      <c r="P198" s="7"/>
      <c r="Q198" s="1"/>
      <c r="R198" s="1"/>
    </row>
    <row r="199" spans="1:18" s="5" customFormat="1" x14ac:dyDescent="0.2">
      <c r="A199" s="1"/>
      <c r="B199" s="1"/>
      <c r="C199" s="58"/>
      <c r="D199" s="3"/>
      <c r="E199" s="4"/>
      <c r="F199" s="4"/>
      <c r="G199" s="5" t="str">
        <f t="shared" si="6"/>
        <v xml:space="preserve">  </v>
      </c>
      <c r="I199" s="1"/>
      <c r="J199" s="1"/>
      <c r="K199" s="6"/>
      <c r="L199" s="6"/>
      <c r="M199" s="6"/>
      <c r="N199" s="6"/>
      <c r="O199" s="6"/>
      <c r="P199" s="7"/>
      <c r="Q199" s="1"/>
      <c r="R199" s="1"/>
    </row>
    <row r="200" spans="1:18" s="5" customFormat="1" x14ac:dyDescent="0.2">
      <c r="A200" s="1"/>
      <c r="B200" s="1"/>
      <c r="C200" s="58"/>
      <c r="D200" s="3"/>
      <c r="E200" s="4"/>
      <c r="F200" s="4"/>
      <c r="G200" s="5" t="str">
        <f t="shared" si="6"/>
        <v xml:space="preserve">  </v>
      </c>
      <c r="I200" s="1"/>
      <c r="J200" s="1"/>
      <c r="K200" s="6"/>
      <c r="L200" s="6"/>
      <c r="M200" s="6"/>
      <c r="N200" s="6"/>
      <c r="O200" s="6"/>
      <c r="P200" s="7"/>
      <c r="Q200" s="1"/>
      <c r="R200" s="1"/>
    </row>
    <row r="201" spans="1:18" s="5" customFormat="1" x14ac:dyDescent="0.2">
      <c r="A201" s="1"/>
      <c r="B201" s="1"/>
      <c r="C201" s="58"/>
      <c r="D201" s="3"/>
      <c r="E201" s="4"/>
      <c r="F201" s="4"/>
      <c r="G201" s="5" t="str">
        <f t="shared" si="6"/>
        <v xml:space="preserve">  </v>
      </c>
      <c r="I201" s="1"/>
      <c r="J201" s="1"/>
      <c r="K201" s="6"/>
      <c r="L201" s="6"/>
      <c r="M201" s="6"/>
      <c r="N201" s="6"/>
      <c r="O201" s="6"/>
      <c r="P201" s="7"/>
      <c r="Q201" s="1"/>
      <c r="R201" s="1"/>
    </row>
    <row r="202" spans="1:18" s="5" customFormat="1" x14ac:dyDescent="0.2">
      <c r="A202" s="1"/>
      <c r="B202" s="1"/>
      <c r="C202" s="58"/>
      <c r="D202" s="3"/>
      <c r="E202" s="4"/>
      <c r="F202" s="4"/>
      <c r="G202" s="5" t="str">
        <f t="shared" si="6"/>
        <v xml:space="preserve">  </v>
      </c>
      <c r="I202" s="1"/>
      <c r="J202" s="1"/>
      <c r="K202" s="6"/>
      <c r="L202" s="6"/>
      <c r="M202" s="6"/>
      <c r="N202" s="6"/>
      <c r="O202" s="6"/>
      <c r="P202" s="7"/>
      <c r="Q202" s="1"/>
      <c r="R202" s="1"/>
    </row>
    <row r="203" spans="1:18" s="5" customFormat="1" x14ac:dyDescent="0.2">
      <c r="A203" s="1"/>
      <c r="B203" s="1"/>
      <c r="C203" s="58"/>
      <c r="D203" s="3"/>
      <c r="E203" s="4"/>
      <c r="F203" s="4"/>
      <c r="G203" s="5" t="str">
        <f t="shared" si="6"/>
        <v xml:space="preserve">  </v>
      </c>
      <c r="I203" s="1"/>
      <c r="J203" s="1"/>
      <c r="K203" s="6"/>
      <c r="L203" s="6"/>
      <c r="M203" s="6"/>
      <c r="N203" s="6"/>
      <c r="O203" s="6"/>
      <c r="P203" s="7"/>
      <c r="Q203" s="1"/>
      <c r="R203" s="1"/>
    </row>
    <row r="204" spans="1:18" s="5" customFormat="1" x14ac:dyDescent="0.2">
      <c r="A204" s="1"/>
      <c r="B204" s="1"/>
      <c r="C204" s="58"/>
      <c r="D204" s="3"/>
      <c r="E204" s="4"/>
      <c r="F204" s="4"/>
      <c r="G204" s="5" t="str">
        <f t="shared" si="6"/>
        <v xml:space="preserve">  </v>
      </c>
      <c r="I204" s="1"/>
      <c r="J204" s="1"/>
      <c r="K204" s="6"/>
      <c r="L204" s="6"/>
      <c r="M204" s="6"/>
      <c r="N204" s="6"/>
      <c r="O204" s="6"/>
      <c r="P204" s="7"/>
      <c r="Q204" s="1"/>
      <c r="R204" s="1"/>
    </row>
    <row r="205" spans="1:18" s="5" customFormat="1" x14ac:dyDescent="0.2">
      <c r="A205" s="1"/>
      <c r="B205" s="1"/>
      <c r="C205" s="58"/>
      <c r="D205" s="3"/>
      <c r="E205" s="4"/>
      <c r="F205" s="4"/>
      <c r="G205" s="5" t="str">
        <f t="shared" si="6"/>
        <v xml:space="preserve">  </v>
      </c>
      <c r="I205" s="1"/>
      <c r="J205" s="1"/>
      <c r="K205" s="6"/>
      <c r="L205" s="6"/>
      <c r="M205" s="6"/>
      <c r="N205" s="6"/>
      <c r="O205" s="6"/>
      <c r="P205" s="7"/>
      <c r="Q205" s="1"/>
      <c r="R205" s="1"/>
    </row>
    <row r="206" spans="1:18" s="5" customFormat="1" x14ac:dyDescent="0.2">
      <c r="A206" s="1"/>
      <c r="B206" s="1"/>
      <c r="C206" s="58"/>
      <c r="D206" s="3"/>
      <c r="E206" s="4"/>
      <c r="F206" s="4"/>
      <c r="G206" s="5" t="str">
        <f t="shared" si="6"/>
        <v xml:space="preserve">  </v>
      </c>
      <c r="I206" s="1"/>
      <c r="J206" s="1"/>
      <c r="K206" s="6"/>
      <c r="L206" s="6"/>
      <c r="M206" s="6"/>
      <c r="N206" s="6"/>
      <c r="O206" s="6"/>
      <c r="P206" s="7"/>
      <c r="Q206" s="1"/>
      <c r="R206" s="1"/>
    </row>
    <row r="207" spans="1:18" s="5" customFormat="1" x14ac:dyDescent="0.2">
      <c r="A207" s="1"/>
      <c r="B207" s="1"/>
      <c r="C207" s="58"/>
      <c r="D207" s="3"/>
      <c r="E207" s="4"/>
      <c r="F207" s="4"/>
      <c r="G207" s="5" t="str">
        <f t="shared" si="6"/>
        <v xml:space="preserve">  </v>
      </c>
      <c r="I207" s="1"/>
      <c r="J207" s="1"/>
      <c r="K207" s="6"/>
      <c r="L207" s="6"/>
      <c r="M207" s="6"/>
      <c r="N207" s="6"/>
      <c r="O207" s="6"/>
      <c r="P207" s="7"/>
      <c r="Q207" s="1"/>
      <c r="R207" s="1"/>
    </row>
    <row r="208" spans="1:18" s="5" customFormat="1" x14ac:dyDescent="0.2">
      <c r="A208" s="1"/>
      <c r="B208" s="1"/>
      <c r="C208" s="58"/>
      <c r="D208" s="3"/>
      <c r="E208" s="4"/>
      <c r="F208" s="4"/>
      <c r="G208" s="5" t="str">
        <f t="shared" si="6"/>
        <v xml:space="preserve">  </v>
      </c>
      <c r="I208" s="1"/>
      <c r="J208" s="1"/>
      <c r="K208" s="6"/>
      <c r="L208" s="6"/>
      <c r="M208" s="6"/>
      <c r="N208" s="6"/>
      <c r="O208" s="6"/>
      <c r="P208" s="7"/>
      <c r="Q208" s="1"/>
      <c r="R208" s="1"/>
    </row>
    <row r="209" spans="1:18" s="5" customFormat="1" x14ac:dyDescent="0.2">
      <c r="A209" s="1"/>
      <c r="B209" s="1"/>
      <c r="C209" s="58"/>
      <c r="D209" s="3"/>
      <c r="E209" s="4"/>
      <c r="F209" s="4"/>
      <c r="G209" s="5" t="str">
        <f t="shared" si="6"/>
        <v xml:space="preserve">  </v>
      </c>
      <c r="I209" s="1"/>
      <c r="J209" s="1"/>
      <c r="K209" s="6"/>
      <c r="L209" s="6"/>
      <c r="M209" s="6"/>
      <c r="N209" s="6"/>
      <c r="O209" s="6"/>
      <c r="P209" s="7"/>
      <c r="Q209" s="1"/>
      <c r="R209" s="1"/>
    </row>
    <row r="210" spans="1:18" s="5" customFormat="1" x14ac:dyDescent="0.2">
      <c r="A210" s="1"/>
      <c r="B210" s="1"/>
      <c r="C210" s="58"/>
      <c r="D210" s="3"/>
      <c r="E210" s="4"/>
      <c r="F210" s="4"/>
      <c r="G210" s="5" t="str">
        <f t="shared" si="6"/>
        <v xml:space="preserve">  </v>
      </c>
      <c r="I210" s="1"/>
      <c r="J210" s="1"/>
      <c r="K210" s="6"/>
      <c r="L210" s="6"/>
      <c r="M210" s="6"/>
      <c r="N210" s="6"/>
      <c r="O210" s="6"/>
      <c r="P210" s="7"/>
      <c r="Q210" s="1"/>
      <c r="R210" s="1"/>
    </row>
    <row r="211" spans="1:18" s="5" customFormat="1" x14ac:dyDescent="0.2">
      <c r="A211" s="1"/>
      <c r="B211" s="1"/>
      <c r="C211" s="58"/>
      <c r="D211" s="3"/>
      <c r="E211" s="4"/>
      <c r="F211" s="4"/>
      <c r="G211" s="5" t="str">
        <f t="shared" si="6"/>
        <v xml:space="preserve">  </v>
      </c>
      <c r="I211" s="1"/>
      <c r="J211" s="1"/>
      <c r="K211" s="6"/>
      <c r="L211" s="6"/>
      <c r="M211" s="6"/>
      <c r="N211" s="6"/>
      <c r="O211" s="6"/>
      <c r="P211" s="7"/>
      <c r="Q211" s="1"/>
      <c r="R211" s="1"/>
    </row>
    <row r="212" spans="1:18" s="5" customFormat="1" x14ac:dyDescent="0.2">
      <c r="A212" s="1"/>
      <c r="B212" s="1"/>
      <c r="C212" s="58"/>
      <c r="D212" s="3"/>
      <c r="E212" s="4"/>
      <c r="F212" s="4"/>
      <c r="G212" s="5" t="str">
        <f t="shared" si="6"/>
        <v xml:space="preserve">  </v>
      </c>
      <c r="I212" s="1"/>
      <c r="J212" s="1"/>
      <c r="K212" s="6"/>
      <c r="L212" s="6"/>
      <c r="M212" s="6"/>
      <c r="N212" s="6"/>
      <c r="O212" s="6"/>
      <c r="P212" s="7"/>
      <c r="Q212" s="1"/>
      <c r="R212" s="1"/>
    </row>
    <row r="213" spans="1:18" s="5" customFormat="1" x14ac:dyDescent="0.2">
      <c r="A213" s="1"/>
      <c r="B213" s="1"/>
      <c r="C213" s="58"/>
      <c r="D213" s="3"/>
      <c r="E213" s="4"/>
      <c r="F213" s="4"/>
      <c r="G213" s="5" t="str">
        <f t="shared" si="6"/>
        <v xml:space="preserve">  </v>
      </c>
      <c r="I213" s="1"/>
      <c r="J213" s="1"/>
      <c r="K213" s="6"/>
      <c r="L213" s="6"/>
      <c r="M213" s="6"/>
      <c r="N213" s="6"/>
      <c r="O213" s="6"/>
      <c r="P213" s="7"/>
      <c r="Q213" s="1"/>
      <c r="R213" s="1"/>
    </row>
    <row r="214" spans="1:18" s="5" customFormat="1" x14ac:dyDescent="0.2">
      <c r="A214" s="1"/>
      <c r="B214" s="1"/>
      <c r="C214" s="58"/>
      <c r="D214" s="3"/>
      <c r="E214" s="4"/>
      <c r="F214" s="4"/>
      <c r="G214" s="5" t="str">
        <f t="shared" si="6"/>
        <v xml:space="preserve">  </v>
      </c>
      <c r="I214" s="1"/>
      <c r="J214" s="1"/>
      <c r="K214" s="6"/>
      <c r="L214" s="6"/>
      <c r="M214" s="6"/>
      <c r="N214" s="6"/>
      <c r="O214" s="6"/>
      <c r="P214" s="7"/>
      <c r="Q214" s="1"/>
      <c r="R214" s="1"/>
    </row>
    <row r="215" spans="1:18" s="5" customFormat="1" x14ac:dyDescent="0.2">
      <c r="A215" s="1"/>
      <c r="B215" s="1"/>
      <c r="C215" s="58"/>
      <c r="D215" s="3"/>
      <c r="E215" s="4"/>
      <c r="F215" s="4"/>
      <c r="G215" s="5" t="str">
        <f t="shared" si="6"/>
        <v xml:space="preserve">  </v>
      </c>
      <c r="I215" s="1"/>
      <c r="J215" s="1"/>
      <c r="K215" s="6"/>
      <c r="L215" s="6"/>
      <c r="M215" s="6"/>
      <c r="N215" s="6"/>
      <c r="O215" s="6"/>
      <c r="P215" s="7"/>
      <c r="Q215" s="1"/>
      <c r="R215" s="1"/>
    </row>
    <row r="216" spans="1:18" s="5" customFormat="1" x14ac:dyDescent="0.2">
      <c r="A216" s="1"/>
      <c r="B216" s="1"/>
      <c r="C216" s="58"/>
      <c r="D216" s="3"/>
      <c r="E216" s="4"/>
      <c r="F216" s="4"/>
      <c r="G216" s="5" t="str">
        <f t="shared" si="6"/>
        <v xml:space="preserve">  </v>
      </c>
      <c r="I216" s="1"/>
      <c r="J216" s="1"/>
      <c r="K216" s="6"/>
      <c r="L216" s="6"/>
      <c r="M216" s="6"/>
      <c r="N216" s="6"/>
      <c r="O216" s="6"/>
      <c r="P216" s="7"/>
      <c r="Q216" s="1"/>
      <c r="R216" s="1"/>
    </row>
    <row r="217" spans="1:18" s="5" customFormat="1" x14ac:dyDescent="0.2">
      <c r="A217" s="1"/>
      <c r="B217" s="1"/>
      <c r="C217" s="58"/>
      <c r="D217" s="3"/>
      <c r="E217" s="4"/>
      <c r="F217" s="4"/>
      <c r="G217" s="5" t="str">
        <f t="shared" si="6"/>
        <v xml:space="preserve">  </v>
      </c>
      <c r="I217" s="1"/>
      <c r="J217" s="1"/>
      <c r="K217" s="6"/>
      <c r="L217" s="6"/>
      <c r="M217" s="6"/>
      <c r="N217" s="6"/>
      <c r="O217" s="6"/>
      <c r="P217" s="7"/>
      <c r="Q217" s="1"/>
      <c r="R217" s="1"/>
    </row>
    <row r="218" spans="1:18" s="5" customFormat="1" x14ac:dyDescent="0.2">
      <c r="A218" s="1"/>
      <c r="B218" s="1"/>
      <c r="C218" s="58"/>
      <c r="D218" s="3"/>
      <c r="E218" s="4"/>
      <c r="F218" s="4"/>
      <c r="G218" s="5" t="str">
        <f t="shared" si="6"/>
        <v xml:space="preserve">  </v>
      </c>
      <c r="I218" s="1"/>
      <c r="J218" s="1"/>
      <c r="K218" s="6"/>
      <c r="L218" s="6"/>
      <c r="M218" s="6"/>
      <c r="N218" s="6"/>
      <c r="O218" s="6"/>
      <c r="P218" s="7"/>
      <c r="Q218" s="1"/>
      <c r="R218" s="1"/>
    </row>
    <row r="219" spans="1:18" s="5" customFormat="1" x14ac:dyDescent="0.2">
      <c r="A219" s="1"/>
      <c r="B219" s="1"/>
      <c r="C219" s="58"/>
      <c r="D219" s="3"/>
      <c r="E219" s="4"/>
      <c r="F219" s="4"/>
      <c r="G219" s="5" t="str">
        <f t="shared" si="6"/>
        <v xml:space="preserve">  </v>
      </c>
      <c r="I219" s="1"/>
      <c r="J219" s="1"/>
      <c r="K219" s="6"/>
      <c r="L219" s="6"/>
      <c r="M219" s="6"/>
      <c r="N219" s="6"/>
      <c r="O219" s="6"/>
      <c r="P219" s="7"/>
      <c r="Q219" s="1"/>
      <c r="R219" s="1"/>
    </row>
    <row r="220" spans="1:18" s="5" customFormat="1" x14ac:dyDescent="0.2">
      <c r="A220" s="1"/>
      <c r="B220" s="1"/>
      <c r="C220" s="58"/>
      <c r="D220" s="3"/>
      <c r="E220" s="4"/>
      <c r="F220" s="4"/>
      <c r="G220" s="5" t="str">
        <f t="shared" si="6"/>
        <v xml:space="preserve">  </v>
      </c>
      <c r="I220" s="1"/>
      <c r="J220" s="1"/>
      <c r="K220" s="6"/>
      <c r="L220" s="6"/>
      <c r="M220" s="6"/>
      <c r="N220" s="6"/>
      <c r="O220" s="6"/>
      <c r="P220" s="7"/>
      <c r="Q220" s="1"/>
      <c r="R220" s="1"/>
    </row>
    <row r="221" spans="1:18" s="5" customFormat="1" x14ac:dyDescent="0.2">
      <c r="A221" s="1"/>
      <c r="B221" s="1"/>
      <c r="C221" s="58"/>
      <c r="D221" s="3"/>
      <c r="E221" s="4"/>
      <c r="F221" s="4"/>
      <c r="G221" s="5" t="str">
        <f t="shared" si="6"/>
        <v xml:space="preserve">  </v>
      </c>
      <c r="I221" s="1"/>
      <c r="J221" s="1"/>
      <c r="K221" s="6"/>
      <c r="L221" s="6"/>
      <c r="M221" s="6"/>
      <c r="N221" s="6"/>
      <c r="O221" s="6"/>
      <c r="P221" s="7"/>
      <c r="Q221" s="1"/>
      <c r="R221" s="1"/>
    </row>
    <row r="222" spans="1:18" s="5" customFormat="1" x14ac:dyDescent="0.2">
      <c r="A222" s="1"/>
      <c r="B222" s="1"/>
      <c r="C222" s="58"/>
      <c r="D222" s="3"/>
      <c r="E222" s="4"/>
      <c r="F222" s="4"/>
      <c r="G222" s="5" t="str">
        <f t="shared" si="6"/>
        <v xml:space="preserve">  </v>
      </c>
      <c r="I222" s="1"/>
      <c r="J222" s="1"/>
      <c r="K222" s="6"/>
      <c r="L222" s="6"/>
      <c r="M222" s="6"/>
      <c r="N222" s="6"/>
      <c r="O222" s="6"/>
      <c r="P222" s="7"/>
      <c r="Q222" s="1"/>
      <c r="R222" s="1"/>
    </row>
    <row r="223" spans="1:18" s="5" customFormat="1" x14ac:dyDescent="0.2">
      <c r="A223" s="1"/>
      <c r="B223" s="1"/>
      <c r="C223" s="58"/>
      <c r="D223" s="3"/>
      <c r="E223" s="4"/>
      <c r="F223" s="4"/>
      <c r="G223" s="5" t="str">
        <f t="shared" si="6"/>
        <v xml:space="preserve">  </v>
      </c>
      <c r="I223" s="1"/>
      <c r="J223" s="1"/>
      <c r="K223" s="6"/>
      <c r="L223" s="6"/>
      <c r="M223" s="6"/>
      <c r="N223" s="6"/>
      <c r="O223" s="6"/>
      <c r="P223" s="7"/>
      <c r="Q223" s="1"/>
      <c r="R223" s="1"/>
    </row>
    <row r="224" spans="1:18" s="5" customFormat="1" x14ac:dyDescent="0.2">
      <c r="A224" s="1"/>
      <c r="B224" s="1"/>
      <c r="C224" s="58"/>
      <c r="D224" s="3"/>
      <c r="E224" s="4"/>
      <c r="F224" s="4"/>
      <c r="G224" s="5" t="str">
        <f t="shared" si="6"/>
        <v xml:space="preserve">  </v>
      </c>
      <c r="I224" s="1"/>
      <c r="J224" s="1"/>
      <c r="K224" s="6"/>
      <c r="L224" s="6"/>
      <c r="M224" s="6"/>
      <c r="N224" s="6"/>
      <c r="O224" s="6"/>
      <c r="P224" s="7"/>
      <c r="Q224" s="1"/>
      <c r="R224" s="1"/>
    </row>
    <row r="225" spans="1:18" s="5" customFormat="1" x14ac:dyDescent="0.2">
      <c r="A225" s="1"/>
      <c r="B225" s="1"/>
      <c r="C225" s="58"/>
      <c r="D225" s="3"/>
      <c r="E225" s="4"/>
      <c r="F225" s="4"/>
      <c r="G225" s="5" t="str">
        <f t="shared" si="6"/>
        <v xml:space="preserve">  </v>
      </c>
      <c r="I225" s="1"/>
      <c r="J225" s="1"/>
      <c r="K225" s="6"/>
      <c r="L225" s="6"/>
      <c r="M225" s="6"/>
      <c r="N225" s="6"/>
      <c r="O225" s="6"/>
      <c r="P225" s="7"/>
      <c r="Q225" s="1"/>
      <c r="R225" s="1"/>
    </row>
    <row r="226" spans="1:18" s="5" customFormat="1" x14ac:dyDescent="0.2">
      <c r="A226" s="1"/>
      <c r="B226" s="1"/>
      <c r="C226" s="58"/>
      <c r="D226" s="3"/>
      <c r="E226" s="4"/>
      <c r="F226" s="4"/>
      <c r="G226" s="5" t="str">
        <f t="shared" si="6"/>
        <v xml:space="preserve">  </v>
      </c>
      <c r="I226" s="1"/>
      <c r="J226" s="1"/>
      <c r="K226" s="6"/>
      <c r="L226" s="6"/>
      <c r="M226" s="6"/>
      <c r="N226" s="6"/>
      <c r="O226" s="6"/>
      <c r="P226" s="7"/>
      <c r="Q226" s="1"/>
      <c r="R226" s="1"/>
    </row>
    <row r="227" spans="1:18" s="5" customFormat="1" x14ac:dyDescent="0.2">
      <c r="A227" s="1"/>
      <c r="B227" s="1"/>
      <c r="C227" s="58"/>
      <c r="D227" s="3"/>
      <c r="E227" s="4"/>
      <c r="F227" s="4"/>
      <c r="G227" s="5" t="str">
        <f t="shared" si="6"/>
        <v xml:space="preserve">  </v>
      </c>
      <c r="I227" s="1"/>
      <c r="J227" s="1"/>
      <c r="K227" s="6"/>
      <c r="L227" s="6"/>
      <c r="M227" s="6"/>
      <c r="N227" s="6"/>
      <c r="O227" s="6"/>
      <c r="P227" s="7"/>
      <c r="Q227" s="1"/>
      <c r="R227" s="1"/>
    </row>
    <row r="228" spans="1:18" s="5" customFormat="1" x14ac:dyDescent="0.2">
      <c r="A228" s="1"/>
      <c r="B228" s="1"/>
      <c r="C228" s="58"/>
      <c r="D228" s="3"/>
      <c r="E228" s="4"/>
      <c r="F228" s="4"/>
      <c r="G228" s="5" t="str">
        <f t="shared" si="6"/>
        <v xml:space="preserve">  </v>
      </c>
      <c r="I228" s="1"/>
      <c r="J228" s="1"/>
      <c r="K228" s="6"/>
      <c r="L228" s="6"/>
      <c r="M228" s="6"/>
      <c r="N228" s="6"/>
      <c r="O228" s="6"/>
      <c r="P228" s="7"/>
      <c r="Q228" s="1"/>
      <c r="R228" s="1"/>
    </row>
    <row r="229" spans="1:18" s="5" customFormat="1" x14ac:dyDescent="0.2">
      <c r="A229" s="1"/>
      <c r="B229" s="1"/>
      <c r="C229" s="58"/>
      <c r="D229" s="3"/>
      <c r="E229" s="4"/>
      <c r="F229" s="4"/>
      <c r="G229" s="5" t="str">
        <f t="shared" si="6"/>
        <v xml:space="preserve">  </v>
      </c>
      <c r="I229" s="1"/>
      <c r="J229" s="1"/>
      <c r="K229" s="6"/>
      <c r="L229" s="6"/>
      <c r="M229" s="6"/>
      <c r="N229" s="6"/>
      <c r="O229" s="6"/>
      <c r="P229" s="7"/>
      <c r="Q229" s="1"/>
      <c r="R229" s="1"/>
    </row>
    <row r="230" spans="1:18" s="5" customFormat="1" x14ac:dyDescent="0.2">
      <c r="A230" s="1"/>
      <c r="B230" s="1"/>
      <c r="C230" s="58"/>
      <c r="D230" s="3"/>
      <c r="E230" s="4"/>
      <c r="F230" s="4"/>
      <c r="G230" s="5" t="str">
        <f t="shared" si="6"/>
        <v xml:space="preserve">  </v>
      </c>
      <c r="I230" s="1"/>
      <c r="J230" s="1"/>
      <c r="K230" s="6"/>
      <c r="L230" s="6"/>
      <c r="M230" s="6"/>
      <c r="N230" s="6"/>
      <c r="O230" s="6"/>
      <c r="P230" s="7"/>
      <c r="Q230" s="1"/>
      <c r="R230" s="1"/>
    </row>
    <row r="231" spans="1:18" s="5" customFormat="1" x14ac:dyDescent="0.2">
      <c r="A231" s="1"/>
      <c r="B231" s="1"/>
      <c r="C231" s="58"/>
      <c r="D231" s="3"/>
      <c r="E231" s="4"/>
      <c r="F231" s="4"/>
      <c r="G231" s="5" t="str">
        <f t="shared" si="6"/>
        <v xml:space="preserve">  </v>
      </c>
      <c r="I231" s="1"/>
      <c r="J231" s="1"/>
      <c r="K231" s="6"/>
      <c r="L231" s="6"/>
      <c r="M231" s="6"/>
      <c r="N231" s="6"/>
      <c r="O231" s="6"/>
      <c r="P231" s="7"/>
      <c r="Q231" s="1"/>
      <c r="R231" s="1"/>
    </row>
    <row r="232" spans="1:18" s="5" customFormat="1" x14ac:dyDescent="0.2">
      <c r="A232" s="1"/>
      <c r="B232" s="1"/>
      <c r="C232" s="58"/>
      <c r="D232" s="3"/>
      <c r="E232" s="4"/>
      <c r="F232" s="4"/>
      <c r="G232" s="5" t="str">
        <f t="shared" si="6"/>
        <v xml:space="preserve">  </v>
      </c>
      <c r="I232" s="1"/>
      <c r="J232" s="1"/>
      <c r="K232" s="6"/>
      <c r="L232" s="6"/>
      <c r="M232" s="6"/>
      <c r="N232" s="6"/>
      <c r="O232" s="6"/>
      <c r="P232" s="7"/>
      <c r="Q232" s="1"/>
      <c r="R232" s="1"/>
    </row>
    <row r="233" spans="1:18" s="5" customFormat="1" x14ac:dyDescent="0.2">
      <c r="A233" s="1"/>
      <c r="B233" s="1"/>
      <c r="C233" s="58"/>
      <c r="D233" s="3"/>
      <c r="E233" s="4"/>
      <c r="F233" s="4"/>
      <c r="G233" s="5" t="str">
        <f t="shared" si="6"/>
        <v xml:space="preserve">  </v>
      </c>
      <c r="I233" s="1"/>
      <c r="J233" s="1"/>
      <c r="K233" s="6"/>
      <c r="L233" s="6"/>
      <c r="M233" s="6"/>
      <c r="N233" s="6"/>
      <c r="O233" s="6"/>
      <c r="P233" s="7"/>
      <c r="Q233" s="1"/>
      <c r="R233" s="1"/>
    </row>
    <row r="234" spans="1:18" s="5" customFormat="1" x14ac:dyDescent="0.2">
      <c r="A234" s="1"/>
      <c r="B234" s="1"/>
      <c r="C234" s="58"/>
      <c r="D234" s="3"/>
      <c r="E234" s="4"/>
      <c r="F234" s="4"/>
      <c r="G234" s="5" t="str">
        <f t="shared" si="6"/>
        <v xml:space="preserve">  </v>
      </c>
      <c r="I234" s="1"/>
      <c r="J234" s="1"/>
      <c r="K234" s="6"/>
      <c r="L234" s="6"/>
      <c r="M234" s="6"/>
      <c r="N234" s="6"/>
      <c r="O234" s="6"/>
      <c r="P234" s="7"/>
      <c r="Q234" s="1"/>
      <c r="R234" s="1"/>
    </row>
    <row r="235" spans="1:18" s="5" customFormat="1" x14ac:dyDescent="0.2">
      <c r="A235" s="1"/>
      <c r="B235" s="1"/>
      <c r="C235" s="58"/>
      <c r="D235" s="3"/>
      <c r="E235" s="4"/>
      <c r="F235" s="4"/>
      <c r="G235" s="5" t="str">
        <f t="shared" si="6"/>
        <v xml:space="preserve">  </v>
      </c>
      <c r="I235" s="1"/>
      <c r="J235" s="1"/>
      <c r="K235" s="6"/>
      <c r="L235" s="6"/>
      <c r="M235" s="6"/>
      <c r="N235" s="6"/>
      <c r="O235" s="6"/>
      <c r="P235" s="7"/>
      <c r="Q235" s="1"/>
      <c r="R235" s="1"/>
    </row>
    <row r="236" spans="1:18" s="5" customFormat="1" x14ac:dyDescent="0.2">
      <c r="A236" s="1"/>
      <c r="B236" s="1"/>
      <c r="C236" s="58"/>
      <c r="D236" s="3"/>
      <c r="E236" s="4"/>
      <c r="F236" s="4"/>
      <c r="G236" s="5" t="str">
        <f t="shared" si="6"/>
        <v xml:space="preserve">  </v>
      </c>
      <c r="I236" s="1"/>
      <c r="J236" s="1"/>
      <c r="K236" s="6"/>
      <c r="L236" s="6"/>
      <c r="M236" s="6"/>
      <c r="N236" s="6"/>
      <c r="O236" s="6"/>
      <c r="P236" s="7"/>
      <c r="Q236" s="1"/>
      <c r="R236" s="1"/>
    </row>
    <row r="237" spans="1:18" s="5" customFormat="1" x14ac:dyDescent="0.2">
      <c r="A237" s="1"/>
      <c r="B237" s="1"/>
      <c r="C237" s="58"/>
      <c r="D237" s="3"/>
      <c r="E237" s="4"/>
      <c r="F237" s="4"/>
      <c r="G237" s="5" t="str">
        <f t="shared" ref="G237:G300" si="7">IF(E237=0,"  ",(IF(F237=0,"  ",+E237*F237)))</f>
        <v xml:space="preserve">  </v>
      </c>
      <c r="I237" s="1"/>
      <c r="J237" s="1"/>
      <c r="K237" s="6"/>
      <c r="L237" s="6"/>
      <c r="M237" s="6"/>
      <c r="N237" s="6"/>
      <c r="O237" s="6"/>
      <c r="P237" s="7"/>
      <c r="Q237" s="1"/>
      <c r="R237" s="1"/>
    </row>
    <row r="238" spans="1:18" s="5" customFormat="1" x14ac:dyDescent="0.2">
      <c r="A238" s="1"/>
      <c r="B238" s="1"/>
      <c r="C238" s="58"/>
      <c r="D238" s="3"/>
      <c r="E238" s="4"/>
      <c r="F238" s="4"/>
      <c r="G238" s="5" t="str">
        <f t="shared" si="7"/>
        <v xml:space="preserve">  </v>
      </c>
      <c r="I238" s="1"/>
      <c r="J238" s="1"/>
      <c r="K238" s="6"/>
      <c r="L238" s="6"/>
      <c r="M238" s="6"/>
      <c r="N238" s="6"/>
      <c r="O238" s="6"/>
      <c r="P238" s="7"/>
      <c r="Q238" s="1"/>
      <c r="R238" s="1"/>
    </row>
    <row r="239" spans="1:18" s="5" customFormat="1" x14ac:dyDescent="0.2">
      <c r="A239" s="1"/>
      <c r="B239" s="1"/>
      <c r="C239" s="58"/>
      <c r="D239" s="3"/>
      <c r="E239" s="4"/>
      <c r="F239" s="4"/>
      <c r="G239" s="5" t="str">
        <f t="shared" si="7"/>
        <v xml:space="preserve">  </v>
      </c>
      <c r="I239" s="1"/>
      <c r="J239" s="1"/>
      <c r="K239" s="6"/>
      <c r="L239" s="6"/>
      <c r="M239" s="6"/>
      <c r="N239" s="6"/>
      <c r="O239" s="6"/>
      <c r="P239" s="7"/>
      <c r="Q239" s="1"/>
      <c r="R239" s="1"/>
    </row>
    <row r="240" spans="1:18" s="5" customFormat="1" x14ac:dyDescent="0.2">
      <c r="A240" s="1"/>
      <c r="B240" s="1"/>
      <c r="C240" s="58"/>
      <c r="D240" s="3"/>
      <c r="E240" s="4"/>
      <c r="F240" s="4"/>
      <c r="G240" s="5" t="str">
        <f t="shared" si="7"/>
        <v xml:space="preserve">  </v>
      </c>
      <c r="I240" s="1"/>
      <c r="J240" s="1"/>
      <c r="K240" s="6"/>
      <c r="L240" s="6"/>
      <c r="M240" s="6"/>
      <c r="N240" s="6"/>
      <c r="O240" s="6"/>
      <c r="P240" s="7"/>
      <c r="Q240" s="1"/>
      <c r="R240" s="1"/>
    </row>
    <row r="241" spans="1:18" s="5" customFormat="1" x14ac:dyDescent="0.2">
      <c r="A241" s="1"/>
      <c r="B241" s="1"/>
      <c r="C241" s="58"/>
      <c r="D241" s="3"/>
      <c r="E241" s="4"/>
      <c r="F241" s="4"/>
      <c r="G241" s="5" t="str">
        <f t="shared" si="7"/>
        <v xml:space="preserve">  </v>
      </c>
      <c r="I241" s="1"/>
      <c r="J241" s="1"/>
      <c r="K241" s="6"/>
      <c r="L241" s="6"/>
      <c r="M241" s="6"/>
      <c r="N241" s="6"/>
      <c r="O241" s="6"/>
      <c r="P241" s="7"/>
      <c r="Q241" s="1"/>
      <c r="R241" s="1"/>
    </row>
    <row r="242" spans="1:18" s="5" customFormat="1" x14ac:dyDescent="0.2">
      <c r="A242" s="1"/>
      <c r="B242" s="1"/>
      <c r="C242" s="58"/>
      <c r="D242" s="3"/>
      <c r="E242" s="4"/>
      <c r="F242" s="4"/>
      <c r="G242" s="5" t="str">
        <f t="shared" si="7"/>
        <v xml:space="preserve">  </v>
      </c>
      <c r="I242" s="1"/>
      <c r="J242" s="1"/>
      <c r="K242" s="6"/>
      <c r="L242" s="6"/>
      <c r="M242" s="6"/>
      <c r="N242" s="6"/>
      <c r="O242" s="6"/>
      <c r="P242" s="7"/>
      <c r="Q242" s="1"/>
      <c r="R242" s="1"/>
    </row>
    <row r="243" spans="1:18" s="5" customFormat="1" x14ac:dyDescent="0.2">
      <c r="A243" s="1"/>
      <c r="B243" s="1"/>
      <c r="C243" s="58"/>
      <c r="D243" s="3"/>
      <c r="E243" s="4"/>
      <c r="F243" s="4"/>
      <c r="G243" s="5" t="str">
        <f t="shared" si="7"/>
        <v xml:space="preserve">  </v>
      </c>
      <c r="I243" s="1"/>
      <c r="J243" s="1"/>
      <c r="K243" s="6"/>
      <c r="L243" s="6"/>
      <c r="M243" s="6"/>
      <c r="N243" s="6"/>
      <c r="O243" s="6"/>
      <c r="P243" s="7"/>
      <c r="Q243" s="1"/>
      <c r="R243" s="1"/>
    </row>
    <row r="244" spans="1:18" s="5" customFormat="1" x14ac:dyDescent="0.2">
      <c r="A244" s="1"/>
      <c r="B244" s="1"/>
      <c r="C244" s="58"/>
      <c r="D244" s="3"/>
      <c r="E244" s="4"/>
      <c r="F244" s="4"/>
      <c r="G244" s="5" t="str">
        <f t="shared" si="7"/>
        <v xml:space="preserve">  </v>
      </c>
      <c r="I244" s="1"/>
      <c r="J244" s="1"/>
      <c r="K244" s="6"/>
      <c r="L244" s="6"/>
      <c r="M244" s="6"/>
      <c r="N244" s="6"/>
      <c r="O244" s="6"/>
      <c r="P244" s="7"/>
      <c r="Q244" s="1"/>
      <c r="R244" s="1"/>
    </row>
    <row r="245" spans="1:18" s="5" customFormat="1" x14ac:dyDescent="0.2">
      <c r="A245" s="1"/>
      <c r="B245" s="1"/>
      <c r="C245" s="58"/>
      <c r="D245" s="3"/>
      <c r="E245" s="4"/>
      <c r="F245" s="4"/>
      <c r="G245" s="5" t="str">
        <f t="shared" si="7"/>
        <v xml:space="preserve">  </v>
      </c>
      <c r="I245" s="1"/>
      <c r="J245" s="1"/>
      <c r="K245" s="6"/>
      <c r="L245" s="6"/>
      <c r="M245" s="6"/>
      <c r="N245" s="6"/>
      <c r="O245" s="6"/>
      <c r="P245" s="7"/>
      <c r="Q245" s="1"/>
      <c r="R245" s="1"/>
    </row>
    <row r="246" spans="1:18" s="5" customFormat="1" x14ac:dyDescent="0.2">
      <c r="A246" s="1"/>
      <c r="B246" s="1"/>
      <c r="C246" s="58"/>
      <c r="D246" s="3"/>
      <c r="E246" s="4"/>
      <c r="F246" s="4"/>
      <c r="G246" s="5" t="str">
        <f t="shared" si="7"/>
        <v xml:space="preserve">  </v>
      </c>
      <c r="I246" s="1"/>
      <c r="J246" s="1"/>
      <c r="K246" s="6"/>
      <c r="L246" s="6"/>
      <c r="M246" s="6"/>
      <c r="N246" s="6"/>
      <c r="O246" s="6"/>
      <c r="P246" s="7"/>
      <c r="Q246" s="1"/>
      <c r="R246" s="1"/>
    </row>
    <row r="247" spans="1:18" s="5" customFormat="1" x14ac:dyDescent="0.2">
      <c r="A247" s="1"/>
      <c r="B247" s="1"/>
      <c r="C247" s="58"/>
      <c r="D247" s="3"/>
      <c r="E247" s="4"/>
      <c r="F247" s="4"/>
      <c r="G247" s="5" t="str">
        <f t="shared" si="7"/>
        <v xml:space="preserve">  </v>
      </c>
      <c r="I247" s="1"/>
      <c r="J247" s="1"/>
      <c r="K247" s="6"/>
      <c r="L247" s="6"/>
      <c r="M247" s="6"/>
      <c r="N247" s="6"/>
      <c r="O247" s="6"/>
      <c r="P247" s="7"/>
      <c r="Q247" s="1"/>
      <c r="R247" s="1"/>
    </row>
    <row r="248" spans="1:18" s="5" customFormat="1" x14ac:dyDescent="0.2">
      <c r="A248" s="1"/>
      <c r="B248" s="1"/>
      <c r="C248" s="58"/>
      <c r="D248" s="3"/>
      <c r="E248" s="4"/>
      <c r="F248" s="4"/>
      <c r="G248" s="5" t="str">
        <f t="shared" si="7"/>
        <v xml:space="preserve">  </v>
      </c>
      <c r="I248" s="1"/>
      <c r="J248" s="1"/>
      <c r="K248" s="6"/>
      <c r="L248" s="6"/>
      <c r="M248" s="6"/>
      <c r="N248" s="6"/>
      <c r="O248" s="6"/>
      <c r="P248" s="7"/>
      <c r="Q248" s="1"/>
      <c r="R248" s="1"/>
    </row>
    <row r="249" spans="1:18" s="5" customFormat="1" x14ac:dyDescent="0.2">
      <c r="A249" s="1"/>
      <c r="B249" s="1"/>
      <c r="C249" s="58"/>
      <c r="D249" s="3"/>
      <c r="E249" s="4"/>
      <c r="F249" s="4"/>
      <c r="G249" s="5" t="str">
        <f t="shared" si="7"/>
        <v xml:space="preserve">  </v>
      </c>
      <c r="I249" s="1"/>
      <c r="J249" s="1"/>
      <c r="K249" s="6"/>
      <c r="L249" s="6"/>
      <c r="M249" s="6"/>
      <c r="N249" s="6"/>
      <c r="O249" s="6"/>
      <c r="P249" s="7"/>
      <c r="Q249" s="1"/>
      <c r="R249" s="1"/>
    </row>
    <row r="250" spans="1:18" s="5" customFormat="1" x14ac:dyDescent="0.2">
      <c r="A250" s="1"/>
      <c r="B250" s="1"/>
      <c r="C250" s="58"/>
      <c r="D250" s="3"/>
      <c r="E250" s="4"/>
      <c r="F250" s="4"/>
      <c r="G250" s="5" t="str">
        <f t="shared" si="7"/>
        <v xml:space="preserve">  </v>
      </c>
      <c r="I250" s="1"/>
      <c r="J250" s="1"/>
      <c r="K250" s="6"/>
      <c r="L250" s="6"/>
      <c r="M250" s="6"/>
      <c r="N250" s="6"/>
      <c r="O250" s="6"/>
      <c r="P250" s="7"/>
      <c r="Q250" s="1"/>
      <c r="R250" s="1"/>
    </row>
    <row r="251" spans="1:18" s="5" customFormat="1" x14ac:dyDescent="0.2">
      <c r="A251" s="1"/>
      <c r="B251" s="1"/>
      <c r="C251" s="58"/>
      <c r="D251" s="3"/>
      <c r="E251" s="4"/>
      <c r="F251" s="4"/>
      <c r="G251" s="5" t="str">
        <f t="shared" si="7"/>
        <v xml:space="preserve">  </v>
      </c>
      <c r="I251" s="1"/>
      <c r="J251" s="1"/>
      <c r="K251" s="6"/>
      <c r="L251" s="6"/>
      <c r="M251" s="6"/>
      <c r="N251" s="6"/>
      <c r="O251" s="6"/>
      <c r="P251" s="7"/>
      <c r="Q251" s="1"/>
      <c r="R251" s="1"/>
    </row>
    <row r="252" spans="1:18" s="5" customFormat="1" x14ac:dyDescent="0.2">
      <c r="A252" s="1"/>
      <c r="B252" s="1"/>
      <c r="C252" s="58"/>
      <c r="D252" s="3"/>
      <c r="E252" s="4"/>
      <c r="F252" s="4"/>
      <c r="G252" s="5" t="str">
        <f t="shared" si="7"/>
        <v xml:space="preserve">  </v>
      </c>
      <c r="I252" s="1"/>
      <c r="J252" s="1"/>
      <c r="K252" s="6"/>
      <c r="L252" s="6"/>
      <c r="M252" s="6"/>
      <c r="N252" s="6"/>
      <c r="O252" s="6"/>
      <c r="P252" s="7"/>
      <c r="Q252" s="1"/>
      <c r="R252" s="1"/>
    </row>
    <row r="253" spans="1:18" s="5" customFormat="1" x14ac:dyDescent="0.2">
      <c r="A253" s="1"/>
      <c r="B253" s="1"/>
      <c r="C253" s="58"/>
      <c r="D253" s="3"/>
      <c r="E253" s="4"/>
      <c r="F253" s="4"/>
      <c r="G253" s="5" t="str">
        <f t="shared" si="7"/>
        <v xml:space="preserve">  </v>
      </c>
      <c r="I253" s="1"/>
      <c r="J253" s="1"/>
      <c r="K253" s="6"/>
      <c r="L253" s="6"/>
      <c r="M253" s="6"/>
      <c r="N253" s="6"/>
      <c r="O253" s="6"/>
      <c r="P253" s="7"/>
      <c r="Q253" s="1"/>
      <c r="R253" s="1"/>
    </row>
    <row r="254" spans="1:18" s="5" customFormat="1" x14ac:dyDescent="0.2">
      <c r="A254" s="1"/>
      <c r="B254" s="1"/>
      <c r="C254" s="58"/>
      <c r="D254" s="3"/>
      <c r="E254" s="4"/>
      <c r="F254" s="4"/>
      <c r="G254" s="5" t="str">
        <f t="shared" si="7"/>
        <v xml:space="preserve">  </v>
      </c>
      <c r="I254" s="1"/>
      <c r="J254" s="1"/>
      <c r="K254" s="6"/>
      <c r="L254" s="6"/>
      <c r="M254" s="6"/>
      <c r="N254" s="6"/>
      <c r="O254" s="6"/>
      <c r="P254" s="7"/>
      <c r="Q254" s="1"/>
      <c r="R254" s="1"/>
    </row>
    <row r="255" spans="1:18" s="5" customFormat="1" x14ac:dyDescent="0.2">
      <c r="A255" s="1"/>
      <c r="B255" s="1"/>
      <c r="C255" s="58"/>
      <c r="D255" s="3"/>
      <c r="E255" s="4"/>
      <c r="F255" s="4"/>
      <c r="G255" s="5" t="str">
        <f t="shared" si="7"/>
        <v xml:space="preserve">  </v>
      </c>
      <c r="I255" s="1"/>
      <c r="J255" s="1"/>
      <c r="K255" s="6"/>
      <c r="L255" s="6"/>
      <c r="M255" s="6"/>
      <c r="N255" s="6"/>
      <c r="O255" s="6"/>
      <c r="P255" s="7"/>
      <c r="Q255" s="1"/>
      <c r="R255" s="1"/>
    </row>
    <row r="256" spans="1:18" s="5" customFormat="1" x14ac:dyDescent="0.2">
      <c r="A256" s="1"/>
      <c r="B256" s="1"/>
      <c r="C256" s="58"/>
      <c r="D256" s="3"/>
      <c r="E256" s="4"/>
      <c r="F256" s="4"/>
      <c r="G256" s="5" t="str">
        <f t="shared" si="7"/>
        <v xml:space="preserve">  </v>
      </c>
      <c r="I256" s="1"/>
      <c r="J256" s="1"/>
      <c r="K256" s="6"/>
      <c r="L256" s="6"/>
      <c r="M256" s="6"/>
      <c r="N256" s="6"/>
      <c r="O256" s="6"/>
      <c r="P256" s="7"/>
      <c r="Q256" s="1"/>
      <c r="R256" s="1"/>
    </row>
    <row r="257" spans="1:18" s="5" customFormat="1" x14ac:dyDescent="0.2">
      <c r="A257" s="1"/>
      <c r="B257" s="1"/>
      <c r="C257" s="58"/>
      <c r="D257" s="3"/>
      <c r="E257" s="4"/>
      <c r="F257" s="4"/>
      <c r="G257" s="5" t="str">
        <f t="shared" si="7"/>
        <v xml:space="preserve">  </v>
      </c>
      <c r="I257" s="1"/>
      <c r="J257" s="1"/>
      <c r="K257" s="6"/>
      <c r="L257" s="6"/>
      <c r="M257" s="6"/>
      <c r="N257" s="6"/>
      <c r="O257" s="6"/>
      <c r="P257" s="7"/>
      <c r="Q257" s="1"/>
      <c r="R257" s="1"/>
    </row>
    <row r="258" spans="1:18" s="5" customFormat="1" x14ac:dyDescent="0.2">
      <c r="A258" s="1"/>
      <c r="B258" s="1"/>
      <c r="C258" s="58"/>
      <c r="D258" s="3"/>
      <c r="E258" s="4"/>
      <c r="F258" s="4"/>
      <c r="G258" s="5" t="str">
        <f t="shared" si="7"/>
        <v xml:space="preserve">  </v>
      </c>
      <c r="I258" s="1"/>
      <c r="J258" s="1"/>
      <c r="K258" s="6"/>
      <c r="L258" s="6"/>
      <c r="M258" s="6"/>
      <c r="N258" s="6"/>
      <c r="O258" s="6"/>
      <c r="P258" s="7"/>
      <c r="Q258" s="1"/>
      <c r="R258" s="1"/>
    </row>
    <row r="259" spans="1:18" s="5" customFormat="1" x14ac:dyDescent="0.2">
      <c r="A259" s="1"/>
      <c r="B259" s="1"/>
      <c r="C259" s="58"/>
      <c r="D259" s="3"/>
      <c r="E259" s="4"/>
      <c r="F259" s="4"/>
      <c r="G259" s="5" t="str">
        <f t="shared" si="7"/>
        <v xml:space="preserve">  </v>
      </c>
      <c r="I259" s="1"/>
      <c r="J259" s="1"/>
      <c r="K259" s="6"/>
      <c r="L259" s="6"/>
      <c r="M259" s="6"/>
      <c r="N259" s="6"/>
      <c r="O259" s="6"/>
      <c r="P259" s="7"/>
      <c r="Q259" s="1"/>
      <c r="R259" s="1"/>
    </row>
    <row r="260" spans="1:18" s="5" customFormat="1" x14ac:dyDescent="0.2">
      <c r="A260" s="1"/>
      <c r="B260" s="1"/>
      <c r="C260" s="58"/>
      <c r="D260" s="3"/>
      <c r="E260" s="4"/>
      <c r="F260" s="4"/>
      <c r="G260" s="5" t="str">
        <f t="shared" si="7"/>
        <v xml:space="preserve">  </v>
      </c>
      <c r="I260" s="1"/>
      <c r="J260" s="1"/>
      <c r="K260" s="6"/>
      <c r="L260" s="6"/>
      <c r="M260" s="6"/>
      <c r="N260" s="6"/>
      <c r="O260" s="6"/>
      <c r="P260" s="7"/>
      <c r="Q260" s="1"/>
      <c r="R260" s="1"/>
    </row>
    <row r="261" spans="1:18" s="5" customFormat="1" x14ac:dyDescent="0.2">
      <c r="A261" s="1"/>
      <c r="B261" s="1"/>
      <c r="C261" s="58"/>
      <c r="D261" s="3"/>
      <c r="E261" s="4"/>
      <c r="F261" s="4"/>
      <c r="G261" s="5" t="str">
        <f t="shared" si="7"/>
        <v xml:space="preserve">  </v>
      </c>
      <c r="I261" s="1"/>
      <c r="J261" s="1"/>
      <c r="K261" s="6"/>
      <c r="L261" s="6"/>
      <c r="M261" s="6"/>
      <c r="N261" s="6"/>
      <c r="O261" s="6"/>
      <c r="P261" s="7"/>
      <c r="Q261" s="1"/>
      <c r="R261" s="1"/>
    </row>
    <row r="262" spans="1:18" s="5" customFormat="1" x14ac:dyDescent="0.2">
      <c r="A262" s="1"/>
      <c r="B262" s="1"/>
      <c r="C262" s="58"/>
      <c r="D262" s="3"/>
      <c r="E262" s="4"/>
      <c r="F262" s="4"/>
      <c r="G262" s="5" t="str">
        <f t="shared" si="7"/>
        <v xml:space="preserve">  </v>
      </c>
      <c r="I262" s="1"/>
      <c r="J262" s="1"/>
      <c r="K262" s="6"/>
      <c r="L262" s="6"/>
      <c r="M262" s="6"/>
      <c r="N262" s="6"/>
      <c r="O262" s="6"/>
      <c r="P262" s="7"/>
      <c r="Q262" s="1"/>
      <c r="R262" s="1"/>
    </row>
    <row r="263" spans="1:18" s="5" customFormat="1" x14ac:dyDescent="0.2">
      <c r="A263" s="1"/>
      <c r="B263" s="1"/>
      <c r="C263" s="58"/>
      <c r="D263" s="3"/>
      <c r="E263" s="4"/>
      <c r="F263" s="4"/>
      <c r="G263" s="5" t="str">
        <f t="shared" si="7"/>
        <v xml:space="preserve">  </v>
      </c>
      <c r="I263" s="1"/>
      <c r="J263" s="1"/>
      <c r="K263" s="6"/>
      <c r="L263" s="6"/>
      <c r="M263" s="6"/>
      <c r="N263" s="6"/>
      <c r="O263" s="6"/>
      <c r="P263" s="7"/>
      <c r="Q263" s="1"/>
      <c r="R263" s="1"/>
    </row>
    <row r="264" spans="1:18" s="5" customFormat="1" x14ac:dyDescent="0.2">
      <c r="A264" s="1"/>
      <c r="B264" s="1"/>
      <c r="C264" s="58"/>
      <c r="D264" s="3"/>
      <c r="E264" s="4"/>
      <c r="F264" s="4"/>
      <c r="G264" s="5" t="str">
        <f t="shared" si="7"/>
        <v xml:space="preserve">  </v>
      </c>
      <c r="I264" s="1"/>
      <c r="J264" s="1"/>
      <c r="K264" s="6"/>
      <c r="L264" s="6"/>
      <c r="M264" s="6"/>
      <c r="N264" s="6"/>
      <c r="O264" s="6"/>
      <c r="P264" s="7"/>
      <c r="Q264" s="1"/>
      <c r="R264" s="1"/>
    </row>
    <row r="265" spans="1:18" s="5" customFormat="1" x14ac:dyDescent="0.2">
      <c r="A265" s="1"/>
      <c r="B265" s="1"/>
      <c r="C265" s="58"/>
      <c r="D265" s="3"/>
      <c r="E265" s="4"/>
      <c r="F265" s="4"/>
      <c r="G265" s="5" t="str">
        <f t="shared" si="7"/>
        <v xml:space="preserve">  </v>
      </c>
      <c r="I265" s="1"/>
      <c r="J265" s="1"/>
      <c r="K265" s="6"/>
      <c r="L265" s="6"/>
      <c r="M265" s="6"/>
      <c r="N265" s="6"/>
      <c r="O265" s="6"/>
      <c r="P265" s="7"/>
      <c r="Q265" s="1"/>
      <c r="R265" s="1"/>
    </row>
    <row r="266" spans="1:18" s="5" customFormat="1" x14ac:dyDescent="0.2">
      <c r="A266" s="1"/>
      <c r="B266" s="1"/>
      <c r="C266" s="58"/>
      <c r="D266" s="3"/>
      <c r="E266" s="4"/>
      <c r="F266" s="4"/>
      <c r="G266" s="5" t="str">
        <f t="shared" si="7"/>
        <v xml:space="preserve">  </v>
      </c>
      <c r="I266" s="1"/>
      <c r="J266" s="1"/>
      <c r="K266" s="6"/>
      <c r="L266" s="6"/>
      <c r="M266" s="6"/>
      <c r="N266" s="6"/>
      <c r="O266" s="6"/>
      <c r="P266" s="7"/>
      <c r="Q266" s="1"/>
      <c r="R266" s="1"/>
    </row>
    <row r="267" spans="1:18" s="5" customFormat="1" x14ac:dyDescent="0.2">
      <c r="A267" s="1"/>
      <c r="B267" s="1"/>
      <c r="C267" s="58"/>
      <c r="D267" s="3"/>
      <c r="E267" s="4"/>
      <c r="F267" s="4"/>
      <c r="G267" s="5" t="str">
        <f t="shared" si="7"/>
        <v xml:space="preserve">  </v>
      </c>
      <c r="I267" s="1"/>
      <c r="J267" s="1"/>
      <c r="K267" s="6"/>
      <c r="L267" s="6"/>
      <c r="M267" s="6"/>
      <c r="N267" s="6"/>
      <c r="O267" s="6"/>
      <c r="P267" s="7"/>
      <c r="Q267" s="1"/>
      <c r="R267" s="1"/>
    </row>
    <row r="268" spans="1:18" s="5" customFormat="1" x14ac:dyDescent="0.2">
      <c r="A268" s="1"/>
      <c r="B268" s="1"/>
      <c r="C268" s="58"/>
      <c r="D268" s="3"/>
      <c r="E268" s="4"/>
      <c r="F268" s="4"/>
      <c r="G268" s="5" t="str">
        <f t="shared" si="7"/>
        <v xml:space="preserve">  </v>
      </c>
      <c r="I268" s="1"/>
      <c r="J268" s="1"/>
      <c r="K268" s="6"/>
      <c r="L268" s="6"/>
      <c r="M268" s="6"/>
      <c r="N268" s="6"/>
      <c r="O268" s="6"/>
      <c r="P268" s="7"/>
      <c r="Q268" s="1"/>
      <c r="R268" s="1"/>
    </row>
    <row r="269" spans="1:18" s="5" customFormat="1" x14ac:dyDescent="0.2">
      <c r="A269" s="1"/>
      <c r="B269" s="1"/>
      <c r="C269" s="58"/>
      <c r="D269" s="3"/>
      <c r="E269" s="4"/>
      <c r="F269" s="4"/>
      <c r="G269" s="5" t="str">
        <f t="shared" si="7"/>
        <v xml:space="preserve">  </v>
      </c>
      <c r="I269" s="1"/>
      <c r="J269" s="1"/>
      <c r="K269" s="6"/>
      <c r="L269" s="6"/>
      <c r="M269" s="6"/>
      <c r="N269" s="6"/>
      <c r="O269" s="6"/>
      <c r="P269" s="7"/>
      <c r="Q269" s="1"/>
      <c r="R269" s="1"/>
    </row>
    <row r="270" spans="1:18" s="5" customFormat="1" x14ac:dyDescent="0.2">
      <c r="A270" s="1"/>
      <c r="B270" s="1"/>
      <c r="C270" s="58"/>
      <c r="D270" s="3"/>
      <c r="E270" s="4"/>
      <c r="F270" s="4"/>
      <c r="G270" s="5" t="str">
        <f t="shared" si="7"/>
        <v xml:space="preserve">  </v>
      </c>
      <c r="I270" s="1"/>
      <c r="J270" s="1"/>
      <c r="K270" s="6"/>
      <c r="L270" s="6"/>
      <c r="M270" s="6"/>
      <c r="N270" s="6"/>
      <c r="O270" s="6"/>
      <c r="P270" s="7"/>
      <c r="Q270" s="1"/>
      <c r="R270" s="1"/>
    </row>
    <row r="271" spans="1:18" s="5" customFormat="1" x14ac:dyDescent="0.2">
      <c r="A271" s="1"/>
      <c r="B271" s="1"/>
      <c r="C271" s="58"/>
      <c r="D271" s="3"/>
      <c r="E271" s="4"/>
      <c r="F271" s="4"/>
      <c r="G271" s="5" t="str">
        <f t="shared" si="7"/>
        <v xml:space="preserve">  </v>
      </c>
      <c r="I271" s="1"/>
      <c r="J271" s="1"/>
      <c r="K271" s="6"/>
      <c r="L271" s="6"/>
      <c r="M271" s="6"/>
      <c r="N271" s="6"/>
      <c r="O271" s="6"/>
      <c r="P271" s="7"/>
      <c r="Q271" s="1"/>
      <c r="R271" s="1"/>
    </row>
    <row r="272" spans="1:18" s="5" customFormat="1" x14ac:dyDescent="0.2">
      <c r="A272" s="1"/>
      <c r="B272" s="1"/>
      <c r="C272" s="58"/>
      <c r="D272" s="3"/>
      <c r="E272" s="4"/>
      <c r="F272" s="4"/>
      <c r="G272" s="5" t="str">
        <f t="shared" si="7"/>
        <v xml:space="preserve">  </v>
      </c>
      <c r="I272" s="1"/>
      <c r="J272" s="1"/>
      <c r="K272" s="6"/>
      <c r="L272" s="6"/>
      <c r="M272" s="6"/>
      <c r="N272" s="6"/>
      <c r="O272" s="6"/>
      <c r="P272" s="7"/>
      <c r="Q272" s="1"/>
      <c r="R272" s="1"/>
    </row>
    <row r="273" spans="1:18" s="5" customFormat="1" x14ac:dyDescent="0.2">
      <c r="A273" s="1"/>
      <c r="B273" s="1"/>
      <c r="C273" s="58"/>
      <c r="D273" s="3"/>
      <c r="E273" s="4"/>
      <c r="F273" s="4"/>
      <c r="G273" s="5" t="str">
        <f t="shared" si="7"/>
        <v xml:space="preserve">  </v>
      </c>
      <c r="I273" s="1"/>
      <c r="J273" s="1"/>
      <c r="K273" s="6"/>
      <c r="L273" s="6"/>
      <c r="M273" s="6"/>
      <c r="N273" s="6"/>
      <c r="O273" s="6"/>
      <c r="P273" s="7"/>
      <c r="Q273" s="1"/>
      <c r="R273" s="1"/>
    </row>
    <row r="274" spans="1:18" s="5" customFormat="1" x14ac:dyDescent="0.2">
      <c r="A274" s="1"/>
      <c r="B274" s="1"/>
      <c r="C274" s="58"/>
      <c r="D274" s="3"/>
      <c r="E274" s="4"/>
      <c r="F274" s="4"/>
      <c r="G274" s="5" t="str">
        <f t="shared" si="7"/>
        <v xml:space="preserve">  </v>
      </c>
      <c r="I274" s="1"/>
      <c r="J274" s="1"/>
      <c r="K274" s="6"/>
      <c r="L274" s="6"/>
      <c r="M274" s="6"/>
      <c r="N274" s="6"/>
      <c r="O274" s="6"/>
      <c r="P274" s="7"/>
      <c r="Q274" s="1"/>
      <c r="R274" s="1"/>
    </row>
    <row r="275" spans="1:18" s="5" customFormat="1" x14ac:dyDescent="0.2">
      <c r="A275" s="1"/>
      <c r="B275" s="1"/>
      <c r="C275" s="58"/>
      <c r="D275" s="3"/>
      <c r="E275" s="4"/>
      <c r="F275" s="4"/>
      <c r="G275" s="5" t="str">
        <f t="shared" si="7"/>
        <v xml:space="preserve">  </v>
      </c>
      <c r="I275" s="1"/>
      <c r="J275" s="1"/>
      <c r="K275" s="6"/>
      <c r="L275" s="6"/>
      <c r="M275" s="6"/>
      <c r="N275" s="6"/>
      <c r="O275" s="6"/>
      <c r="P275" s="7"/>
      <c r="Q275" s="1"/>
      <c r="R275" s="1"/>
    </row>
    <row r="276" spans="1:18" s="5" customFormat="1" x14ac:dyDescent="0.2">
      <c r="A276" s="1"/>
      <c r="B276" s="1"/>
      <c r="C276" s="58"/>
      <c r="D276" s="3"/>
      <c r="E276" s="4"/>
      <c r="F276" s="4"/>
      <c r="G276" s="5" t="str">
        <f t="shared" si="7"/>
        <v xml:space="preserve">  </v>
      </c>
      <c r="I276" s="1"/>
      <c r="J276" s="1"/>
      <c r="K276" s="6"/>
      <c r="L276" s="6"/>
      <c r="M276" s="6"/>
      <c r="N276" s="6"/>
      <c r="O276" s="6"/>
      <c r="P276" s="7"/>
      <c r="Q276" s="1"/>
      <c r="R276" s="1"/>
    </row>
    <row r="277" spans="1:18" s="5" customFormat="1" x14ac:dyDescent="0.2">
      <c r="A277" s="1"/>
      <c r="B277" s="1"/>
      <c r="C277" s="58"/>
      <c r="D277" s="3"/>
      <c r="E277" s="4"/>
      <c r="F277" s="4"/>
      <c r="G277" s="5" t="str">
        <f t="shared" si="7"/>
        <v xml:space="preserve">  </v>
      </c>
      <c r="I277" s="1"/>
      <c r="J277" s="1"/>
      <c r="K277" s="6"/>
      <c r="L277" s="6"/>
      <c r="M277" s="6"/>
      <c r="N277" s="6"/>
      <c r="O277" s="6"/>
      <c r="P277" s="7"/>
      <c r="Q277" s="1"/>
      <c r="R277" s="1"/>
    </row>
    <row r="278" spans="1:18" s="5" customFormat="1" x14ac:dyDescent="0.2">
      <c r="A278" s="1"/>
      <c r="B278" s="1"/>
      <c r="C278" s="58"/>
      <c r="D278" s="3"/>
      <c r="E278" s="4"/>
      <c r="F278" s="4"/>
      <c r="G278" s="5" t="str">
        <f t="shared" si="7"/>
        <v xml:space="preserve">  </v>
      </c>
      <c r="I278" s="1"/>
      <c r="J278" s="1"/>
      <c r="K278" s="6"/>
      <c r="L278" s="6"/>
      <c r="M278" s="6"/>
      <c r="N278" s="6"/>
      <c r="O278" s="6"/>
      <c r="P278" s="7"/>
      <c r="Q278" s="1"/>
      <c r="R278" s="1"/>
    </row>
    <row r="279" spans="1:18" s="5" customFormat="1" x14ac:dyDescent="0.2">
      <c r="A279" s="1"/>
      <c r="B279" s="1"/>
      <c r="C279" s="58"/>
      <c r="D279" s="3"/>
      <c r="E279" s="4"/>
      <c r="F279" s="4"/>
      <c r="G279" s="5" t="str">
        <f t="shared" si="7"/>
        <v xml:space="preserve">  </v>
      </c>
      <c r="I279" s="1"/>
      <c r="J279" s="1"/>
      <c r="K279" s="6"/>
      <c r="L279" s="6"/>
      <c r="M279" s="6"/>
      <c r="N279" s="6"/>
      <c r="O279" s="6"/>
      <c r="P279" s="7"/>
      <c r="Q279" s="1"/>
      <c r="R279" s="1"/>
    </row>
    <row r="280" spans="1:18" s="5" customFormat="1" x14ac:dyDescent="0.2">
      <c r="A280" s="1"/>
      <c r="B280" s="1"/>
      <c r="C280" s="58"/>
      <c r="D280" s="3"/>
      <c r="E280" s="4"/>
      <c r="F280" s="4"/>
      <c r="G280" s="5" t="str">
        <f t="shared" si="7"/>
        <v xml:space="preserve">  </v>
      </c>
      <c r="I280" s="1"/>
      <c r="J280" s="1"/>
      <c r="K280" s="6"/>
      <c r="L280" s="6"/>
      <c r="M280" s="6"/>
      <c r="N280" s="6"/>
      <c r="O280" s="6"/>
      <c r="P280" s="7"/>
      <c r="Q280" s="1"/>
      <c r="R280" s="1"/>
    </row>
    <row r="281" spans="1:18" s="5" customFormat="1" x14ac:dyDescent="0.2">
      <c r="A281" s="1"/>
      <c r="B281" s="1"/>
      <c r="C281" s="58"/>
      <c r="D281" s="3"/>
      <c r="E281" s="4"/>
      <c r="F281" s="4"/>
      <c r="G281" s="5" t="str">
        <f t="shared" si="7"/>
        <v xml:space="preserve">  </v>
      </c>
      <c r="I281" s="1"/>
      <c r="J281" s="1"/>
      <c r="K281" s="6"/>
      <c r="L281" s="6"/>
      <c r="M281" s="6"/>
      <c r="N281" s="6"/>
      <c r="O281" s="6"/>
      <c r="P281" s="7"/>
      <c r="Q281" s="1"/>
      <c r="R281" s="1"/>
    </row>
    <row r="282" spans="1:18" s="5" customFormat="1" x14ac:dyDescent="0.2">
      <c r="A282" s="1"/>
      <c r="B282" s="1"/>
      <c r="C282" s="58"/>
      <c r="D282" s="3"/>
      <c r="E282" s="4"/>
      <c r="F282" s="4"/>
      <c r="G282" s="5" t="str">
        <f t="shared" si="7"/>
        <v xml:space="preserve">  </v>
      </c>
      <c r="I282" s="1"/>
      <c r="J282" s="1"/>
      <c r="K282" s="6"/>
      <c r="L282" s="6"/>
      <c r="M282" s="6"/>
      <c r="N282" s="6"/>
      <c r="O282" s="6"/>
      <c r="P282" s="7"/>
      <c r="Q282" s="1"/>
      <c r="R282" s="1"/>
    </row>
    <row r="283" spans="1:18" s="5" customFormat="1" x14ac:dyDescent="0.2">
      <c r="A283" s="1"/>
      <c r="B283" s="1"/>
      <c r="C283" s="58"/>
      <c r="D283" s="3"/>
      <c r="E283" s="4"/>
      <c r="F283" s="4"/>
      <c r="G283" s="5" t="str">
        <f t="shared" si="7"/>
        <v xml:space="preserve">  </v>
      </c>
      <c r="I283" s="1"/>
      <c r="J283" s="1"/>
      <c r="K283" s="6"/>
      <c r="L283" s="6"/>
      <c r="M283" s="6"/>
      <c r="N283" s="6"/>
      <c r="O283" s="6"/>
      <c r="P283" s="7"/>
      <c r="Q283" s="1"/>
      <c r="R283" s="1"/>
    </row>
    <row r="284" spans="1:18" s="5" customFormat="1" x14ac:dyDescent="0.2">
      <c r="A284" s="1"/>
      <c r="B284" s="1"/>
      <c r="C284" s="58"/>
      <c r="D284" s="3"/>
      <c r="E284" s="4"/>
      <c r="F284" s="4"/>
      <c r="G284" s="5" t="str">
        <f t="shared" si="7"/>
        <v xml:space="preserve">  </v>
      </c>
      <c r="I284" s="1"/>
      <c r="J284" s="1"/>
      <c r="K284" s="6"/>
      <c r="L284" s="6"/>
      <c r="M284" s="6"/>
      <c r="N284" s="6"/>
      <c r="O284" s="6"/>
      <c r="P284" s="7"/>
      <c r="Q284" s="1"/>
      <c r="R284" s="1"/>
    </row>
    <row r="285" spans="1:18" s="5" customFormat="1" x14ac:dyDescent="0.2">
      <c r="A285" s="1"/>
      <c r="B285" s="1"/>
      <c r="C285" s="58"/>
      <c r="D285" s="3"/>
      <c r="E285" s="4"/>
      <c r="F285" s="4"/>
      <c r="G285" s="5" t="str">
        <f t="shared" si="7"/>
        <v xml:space="preserve">  </v>
      </c>
      <c r="I285" s="1"/>
      <c r="J285" s="1"/>
      <c r="K285" s="6"/>
      <c r="L285" s="6"/>
      <c r="M285" s="6"/>
      <c r="N285" s="6"/>
      <c r="O285" s="6"/>
      <c r="P285" s="7"/>
      <c r="Q285" s="1"/>
      <c r="R285" s="1"/>
    </row>
    <row r="286" spans="1:18" s="5" customFormat="1" x14ac:dyDescent="0.2">
      <c r="A286" s="1"/>
      <c r="B286" s="1"/>
      <c r="C286" s="58"/>
      <c r="D286" s="3"/>
      <c r="E286" s="4"/>
      <c r="F286" s="4"/>
      <c r="G286" s="5" t="str">
        <f t="shared" si="7"/>
        <v xml:space="preserve">  </v>
      </c>
      <c r="I286" s="1"/>
      <c r="J286" s="1"/>
      <c r="K286" s="6"/>
      <c r="L286" s="6"/>
      <c r="M286" s="6"/>
      <c r="N286" s="6"/>
      <c r="O286" s="6"/>
      <c r="P286" s="7"/>
      <c r="Q286" s="1"/>
      <c r="R286" s="1"/>
    </row>
    <row r="287" spans="1:18" s="5" customFormat="1" x14ac:dyDescent="0.2">
      <c r="A287" s="1"/>
      <c r="B287" s="1"/>
      <c r="C287" s="58"/>
      <c r="D287" s="3"/>
      <c r="E287" s="4"/>
      <c r="F287" s="4"/>
      <c r="G287" s="5" t="str">
        <f t="shared" si="7"/>
        <v xml:space="preserve">  </v>
      </c>
      <c r="I287" s="1"/>
      <c r="J287" s="1"/>
      <c r="K287" s="6"/>
      <c r="L287" s="6"/>
      <c r="M287" s="6"/>
      <c r="N287" s="6"/>
      <c r="O287" s="6"/>
      <c r="P287" s="7"/>
      <c r="Q287" s="1"/>
      <c r="R287" s="1"/>
    </row>
    <row r="288" spans="1:18" s="5" customFormat="1" x14ac:dyDescent="0.2">
      <c r="A288" s="1"/>
      <c r="B288" s="1"/>
      <c r="C288" s="58"/>
      <c r="D288" s="3"/>
      <c r="E288" s="4"/>
      <c r="F288" s="4"/>
      <c r="G288" s="5" t="str">
        <f t="shared" si="7"/>
        <v xml:space="preserve">  </v>
      </c>
      <c r="I288" s="1"/>
      <c r="J288" s="1"/>
      <c r="K288" s="6"/>
      <c r="L288" s="6"/>
      <c r="M288" s="6"/>
      <c r="N288" s="6"/>
      <c r="O288" s="6"/>
      <c r="P288" s="7"/>
      <c r="Q288" s="1"/>
      <c r="R288" s="1"/>
    </row>
    <row r="289" spans="1:18" s="5" customFormat="1" x14ac:dyDescent="0.2">
      <c r="A289" s="1"/>
      <c r="B289" s="1"/>
      <c r="C289" s="58"/>
      <c r="D289" s="3"/>
      <c r="E289" s="4"/>
      <c r="F289" s="4"/>
      <c r="G289" s="5" t="str">
        <f t="shared" si="7"/>
        <v xml:space="preserve">  </v>
      </c>
      <c r="I289" s="1"/>
      <c r="J289" s="1"/>
      <c r="K289" s="6"/>
      <c r="L289" s="6"/>
      <c r="M289" s="6"/>
      <c r="N289" s="6"/>
      <c r="O289" s="6"/>
      <c r="P289" s="7"/>
      <c r="Q289" s="1"/>
      <c r="R289" s="1"/>
    </row>
    <row r="290" spans="1:18" s="5" customFormat="1" x14ac:dyDescent="0.2">
      <c r="A290" s="1"/>
      <c r="B290" s="1"/>
      <c r="C290" s="58"/>
      <c r="D290" s="3"/>
      <c r="E290" s="4"/>
      <c r="F290" s="4"/>
      <c r="G290" s="5" t="str">
        <f t="shared" si="7"/>
        <v xml:space="preserve">  </v>
      </c>
      <c r="I290" s="1"/>
      <c r="J290" s="1"/>
      <c r="K290" s="6"/>
      <c r="L290" s="6"/>
      <c r="M290" s="6"/>
      <c r="N290" s="6"/>
      <c r="O290" s="6"/>
      <c r="P290" s="7"/>
      <c r="Q290" s="1"/>
      <c r="R290" s="1"/>
    </row>
    <row r="291" spans="1:18" s="5" customFormat="1" x14ac:dyDescent="0.2">
      <c r="A291" s="1"/>
      <c r="B291" s="1"/>
      <c r="C291" s="58"/>
      <c r="D291" s="3"/>
      <c r="E291" s="4"/>
      <c r="F291" s="4"/>
      <c r="G291" s="5" t="str">
        <f t="shared" si="7"/>
        <v xml:space="preserve">  </v>
      </c>
      <c r="I291" s="1"/>
      <c r="J291" s="1"/>
      <c r="K291" s="6"/>
      <c r="L291" s="6"/>
      <c r="M291" s="6"/>
      <c r="N291" s="6"/>
      <c r="O291" s="6"/>
      <c r="P291" s="7"/>
      <c r="Q291" s="1"/>
      <c r="R291" s="1"/>
    </row>
    <row r="292" spans="1:18" s="5" customFormat="1" x14ac:dyDescent="0.2">
      <c r="A292" s="1"/>
      <c r="B292" s="1"/>
      <c r="C292" s="58"/>
      <c r="D292" s="3"/>
      <c r="E292" s="4"/>
      <c r="F292" s="4"/>
      <c r="G292" s="5" t="str">
        <f t="shared" si="7"/>
        <v xml:space="preserve">  </v>
      </c>
      <c r="I292" s="1"/>
      <c r="J292" s="1"/>
      <c r="K292" s="6"/>
      <c r="L292" s="6"/>
      <c r="M292" s="6"/>
      <c r="N292" s="6"/>
      <c r="O292" s="6"/>
      <c r="P292" s="7"/>
      <c r="Q292" s="1"/>
      <c r="R292" s="1"/>
    </row>
    <row r="293" spans="1:18" s="5" customFormat="1" x14ac:dyDescent="0.2">
      <c r="A293" s="1"/>
      <c r="B293" s="1"/>
      <c r="C293" s="58"/>
      <c r="D293" s="3"/>
      <c r="E293" s="4"/>
      <c r="F293" s="4"/>
      <c r="G293" s="5" t="str">
        <f t="shared" si="7"/>
        <v xml:space="preserve">  </v>
      </c>
      <c r="I293" s="1"/>
      <c r="J293" s="1"/>
      <c r="K293" s="6"/>
      <c r="L293" s="6"/>
      <c r="M293" s="6"/>
      <c r="N293" s="6"/>
      <c r="O293" s="6"/>
      <c r="P293" s="7"/>
      <c r="Q293" s="1"/>
      <c r="R293" s="1"/>
    </row>
    <row r="294" spans="1:18" s="5" customFormat="1" x14ac:dyDescent="0.2">
      <c r="A294" s="1"/>
      <c r="B294" s="1"/>
      <c r="C294" s="58"/>
      <c r="D294" s="3"/>
      <c r="E294" s="4"/>
      <c r="F294" s="4"/>
      <c r="G294" s="5" t="str">
        <f t="shared" si="7"/>
        <v xml:space="preserve">  </v>
      </c>
      <c r="I294" s="1"/>
      <c r="J294" s="1"/>
      <c r="K294" s="6"/>
      <c r="L294" s="6"/>
      <c r="M294" s="6"/>
      <c r="N294" s="6"/>
      <c r="O294" s="6"/>
      <c r="P294" s="7"/>
      <c r="Q294" s="1"/>
      <c r="R294" s="1"/>
    </row>
    <row r="295" spans="1:18" s="5" customFormat="1" x14ac:dyDescent="0.2">
      <c r="A295" s="1"/>
      <c r="B295" s="1"/>
      <c r="C295" s="58"/>
      <c r="D295" s="3"/>
      <c r="E295" s="4"/>
      <c r="F295" s="4"/>
      <c r="G295" s="5" t="str">
        <f t="shared" si="7"/>
        <v xml:space="preserve">  </v>
      </c>
      <c r="I295" s="1"/>
      <c r="J295" s="1"/>
      <c r="K295" s="6"/>
      <c r="L295" s="6"/>
      <c r="M295" s="6"/>
      <c r="N295" s="6"/>
      <c r="O295" s="6"/>
      <c r="P295" s="7"/>
      <c r="Q295" s="1"/>
      <c r="R295" s="1"/>
    </row>
    <row r="296" spans="1:18" s="5" customFormat="1" x14ac:dyDescent="0.2">
      <c r="A296" s="1"/>
      <c r="B296" s="1"/>
      <c r="C296" s="58"/>
      <c r="D296" s="3"/>
      <c r="E296" s="4"/>
      <c r="F296" s="4"/>
      <c r="G296" s="5" t="str">
        <f t="shared" si="7"/>
        <v xml:space="preserve">  </v>
      </c>
      <c r="I296" s="1"/>
      <c r="J296" s="1"/>
      <c r="K296" s="6"/>
      <c r="L296" s="6"/>
      <c r="M296" s="6"/>
      <c r="N296" s="6"/>
      <c r="O296" s="6"/>
      <c r="P296" s="7"/>
      <c r="Q296" s="1"/>
      <c r="R296" s="1"/>
    </row>
    <row r="297" spans="1:18" s="5" customFormat="1" x14ac:dyDescent="0.2">
      <c r="A297" s="1"/>
      <c r="B297" s="1"/>
      <c r="C297" s="58"/>
      <c r="D297" s="3"/>
      <c r="E297" s="4"/>
      <c r="F297" s="4"/>
      <c r="G297" s="5" t="str">
        <f t="shared" si="7"/>
        <v xml:space="preserve">  </v>
      </c>
      <c r="I297" s="1"/>
      <c r="J297" s="1"/>
      <c r="K297" s="6"/>
      <c r="L297" s="6"/>
      <c r="M297" s="6"/>
      <c r="N297" s="6"/>
      <c r="O297" s="6"/>
      <c r="P297" s="7"/>
      <c r="Q297" s="1"/>
      <c r="R297" s="1"/>
    </row>
    <row r="298" spans="1:18" s="5" customFormat="1" x14ac:dyDescent="0.2">
      <c r="A298" s="1"/>
      <c r="B298" s="1"/>
      <c r="C298" s="58"/>
      <c r="D298" s="3"/>
      <c r="E298" s="4"/>
      <c r="F298" s="4"/>
      <c r="G298" s="5" t="str">
        <f t="shared" si="7"/>
        <v xml:space="preserve">  </v>
      </c>
      <c r="I298" s="1"/>
      <c r="J298" s="1"/>
      <c r="K298" s="6"/>
      <c r="L298" s="6"/>
      <c r="M298" s="6"/>
      <c r="N298" s="6"/>
      <c r="O298" s="6"/>
      <c r="P298" s="7"/>
      <c r="Q298" s="1"/>
      <c r="R298" s="1"/>
    </row>
    <row r="299" spans="1:18" s="5" customFormat="1" x14ac:dyDescent="0.2">
      <c r="A299" s="1"/>
      <c r="B299" s="1"/>
      <c r="C299" s="58"/>
      <c r="D299" s="3"/>
      <c r="E299" s="4"/>
      <c r="F299" s="4"/>
      <c r="G299" s="5" t="str">
        <f t="shared" si="7"/>
        <v xml:space="preserve">  </v>
      </c>
      <c r="I299" s="1"/>
      <c r="J299" s="1"/>
      <c r="K299" s="6"/>
      <c r="L299" s="6"/>
      <c r="M299" s="6"/>
      <c r="N299" s="6"/>
      <c r="O299" s="6"/>
      <c r="P299" s="7"/>
      <c r="Q299" s="1"/>
      <c r="R299" s="1"/>
    </row>
    <row r="300" spans="1:18" s="5" customFormat="1" x14ac:dyDescent="0.2">
      <c r="A300" s="1"/>
      <c r="B300" s="1"/>
      <c r="C300" s="58"/>
      <c r="D300" s="3"/>
      <c r="E300" s="4"/>
      <c r="F300" s="4"/>
      <c r="G300" s="5" t="str">
        <f t="shared" si="7"/>
        <v xml:space="preserve">  </v>
      </c>
      <c r="I300" s="1"/>
      <c r="J300" s="1"/>
      <c r="K300" s="6"/>
      <c r="L300" s="6"/>
      <c r="M300" s="6"/>
      <c r="N300" s="6"/>
      <c r="O300" s="6"/>
      <c r="P300" s="7"/>
      <c r="Q300" s="1"/>
      <c r="R300" s="1"/>
    </row>
    <row r="301" spans="1:18" s="5" customFormat="1" x14ac:dyDescent="0.2">
      <c r="A301" s="1"/>
      <c r="B301" s="1"/>
      <c r="C301" s="58"/>
      <c r="D301" s="3"/>
      <c r="E301" s="4"/>
      <c r="F301" s="4"/>
      <c r="G301" s="5" t="str">
        <f t="shared" ref="G301:G364" si="8">IF(E301=0,"  ",(IF(F301=0,"  ",+E301*F301)))</f>
        <v xml:space="preserve">  </v>
      </c>
      <c r="I301" s="1"/>
      <c r="J301" s="1"/>
      <c r="K301" s="6"/>
      <c r="L301" s="6"/>
      <c r="M301" s="6"/>
      <c r="N301" s="6"/>
      <c r="O301" s="6"/>
      <c r="P301" s="7"/>
      <c r="Q301" s="1"/>
      <c r="R301" s="1"/>
    </row>
    <row r="302" spans="1:18" s="5" customFormat="1" x14ac:dyDescent="0.2">
      <c r="A302" s="1"/>
      <c r="B302" s="1"/>
      <c r="C302" s="58"/>
      <c r="D302" s="3"/>
      <c r="E302" s="4"/>
      <c r="F302" s="4"/>
      <c r="G302" s="5" t="str">
        <f t="shared" si="8"/>
        <v xml:space="preserve">  </v>
      </c>
      <c r="I302" s="1"/>
      <c r="J302" s="1"/>
      <c r="K302" s="6"/>
      <c r="L302" s="6"/>
      <c r="M302" s="6"/>
      <c r="N302" s="6"/>
      <c r="O302" s="6"/>
      <c r="P302" s="7"/>
      <c r="Q302" s="1"/>
      <c r="R302" s="1"/>
    </row>
    <row r="303" spans="1:18" s="5" customFormat="1" x14ac:dyDescent="0.2">
      <c r="A303" s="1"/>
      <c r="B303" s="1"/>
      <c r="C303" s="58"/>
      <c r="D303" s="3"/>
      <c r="E303" s="4"/>
      <c r="F303" s="4"/>
      <c r="G303" s="5" t="str">
        <f t="shared" si="8"/>
        <v xml:space="preserve">  </v>
      </c>
      <c r="I303" s="1"/>
      <c r="J303" s="1"/>
      <c r="K303" s="6"/>
      <c r="L303" s="6"/>
      <c r="M303" s="6"/>
      <c r="N303" s="6"/>
      <c r="O303" s="6"/>
      <c r="P303" s="7"/>
      <c r="Q303" s="1"/>
      <c r="R303" s="1"/>
    </row>
    <row r="304" spans="1:18" s="5" customFormat="1" x14ac:dyDescent="0.2">
      <c r="A304" s="1"/>
      <c r="B304" s="1"/>
      <c r="C304" s="58"/>
      <c r="D304" s="3"/>
      <c r="E304" s="4"/>
      <c r="F304" s="4"/>
      <c r="G304" s="5" t="str">
        <f t="shared" si="8"/>
        <v xml:space="preserve">  </v>
      </c>
      <c r="I304" s="1"/>
      <c r="J304" s="1"/>
      <c r="K304" s="6"/>
      <c r="L304" s="6"/>
      <c r="M304" s="6"/>
      <c r="N304" s="6"/>
      <c r="O304" s="6"/>
      <c r="P304" s="7"/>
      <c r="Q304" s="1"/>
      <c r="R304" s="1"/>
    </row>
    <row r="305" spans="1:18" s="5" customFormat="1" x14ac:dyDescent="0.2">
      <c r="A305" s="1"/>
      <c r="B305" s="1"/>
      <c r="C305" s="58"/>
      <c r="D305" s="3"/>
      <c r="E305" s="4"/>
      <c r="F305" s="4"/>
      <c r="G305" s="5" t="str">
        <f t="shared" si="8"/>
        <v xml:space="preserve">  </v>
      </c>
      <c r="I305" s="1"/>
      <c r="J305" s="1"/>
      <c r="K305" s="6"/>
      <c r="L305" s="6"/>
      <c r="M305" s="6"/>
      <c r="N305" s="6"/>
      <c r="O305" s="6"/>
      <c r="P305" s="7"/>
      <c r="Q305" s="1"/>
      <c r="R305" s="1"/>
    </row>
    <row r="306" spans="1:18" s="5" customFormat="1" x14ac:dyDescent="0.2">
      <c r="A306" s="1"/>
      <c r="B306" s="1"/>
      <c r="C306" s="58"/>
      <c r="D306" s="3"/>
      <c r="E306" s="4"/>
      <c r="F306" s="4"/>
      <c r="G306" s="5" t="str">
        <f t="shared" si="8"/>
        <v xml:space="preserve">  </v>
      </c>
      <c r="I306" s="1"/>
      <c r="J306" s="1"/>
      <c r="K306" s="6"/>
      <c r="L306" s="6"/>
      <c r="M306" s="6"/>
      <c r="N306" s="6"/>
      <c r="O306" s="6"/>
      <c r="P306" s="7"/>
      <c r="Q306" s="1"/>
      <c r="R306" s="1"/>
    </row>
    <row r="307" spans="1:18" s="5" customFormat="1" x14ac:dyDescent="0.2">
      <c r="A307" s="1"/>
      <c r="B307" s="1"/>
      <c r="C307" s="58"/>
      <c r="D307" s="3"/>
      <c r="E307" s="4"/>
      <c r="F307" s="4"/>
      <c r="G307" s="5" t="str">
        <f t="shared" si="8"/>
        <v xml:space="preserve">  </v>
      </c>
      <c r="I307" s="1"/>
      <c r="J307" s="1"/>
      <c r="K307" s="6"/>
      <c r="L307" s="6"/>
      <c r="M307" s="6"/>
      <c r="N307" s="6"/>
      <c r="O307" s="6"/>
      <c r="P307" s="7"/>
      <c r="Q307" s="1"/>
      <c r="R307" s="1"/>
    </row>
    <row r="308" spans="1:18" s="5" customFormat="1" x14ac:dyDescent="0.2">
      <c r="A308" s="1"/>
      <c r="B308" s="1"/>
      <c r="C308" s="58"/>
      <c r="D308" s="3"/>
      <c r="E308" s="4"/>
      <c r="F308" s="4"/>
      <c r="G308" s="5" t="str">
        <f t="shared" si="8"/>
        <v xml:space="preserve">  </v>
      </c>
      <c r="I308" s="1"/>
      <c r="J308" s="1"/>
      <c r="K308" s="6"/>
      <c r="L308" s="6"/>
      <c r="M308" s="6"/>
      <c r="N308" s="6"/>
      <c r="O308" s="6"/>
      <c r="P308" s="7"/>
      <c r="Q308" s="1"/>
      <c r="R308" s="1"/>
    </row>
    <row r="309" spans="1:18" s="5" customFormat="1" x14ac:dyDescent="0.2">
      <c r="A309" s="1"/>
      <c r="B309" s="1"/>
      <c r="C309" s="58"/>
      <c r="D309" s="3"/>
      <c r="E309" s="4"/>
      <c r="F309" s="4"/>
      <c r="G309" s="5" t="str">
        <f t="shared" si="8"/>
        <v xml:space="preserve">  </v>
      </c>
      <c r="I309" s="1"/>
      <c r="J309" s="1"/>
      <c r="K309" s="6"/>
      <c r="L309" s="6"/>
      <c r="M309" s="6"/>
      <c r="N309" s="6"/>
      <c r="O309" s="6"/>
      <c r="P309" s="7"/>
      <c r="Q309" s="1"/>
      <c r="R309" s="1"/>
    </row>
    <row r="310" spans="1:18" s="5" customFormat="1" x14ac:dyDescent="0.2">
      <c r="A310" s="1"/>
      <c r="B310" s="1"/>
      <c r="C310" s="58"/>
      <c r="D310" s="3"/>
      <c r="E310" s="4"/>
      <c r="F310" s="4"/>
      <c r="G310" s="5" t="str">
        <f t="shared" si="8"/>
        <v xml:space="preserve">  </v>
      </c>
      <c r="I310" s="1"/>
      <c r="J310" s="1"/>
      <c r="K310" s="6"/>
      <c r="L310" s="6"/>
      <c r="M310" s="6"/>
      <c r="N310" s="6"/>
      <c r="O310" s="6"/>
      <c r="P310" s="7"/>
      <c r="Q310" s="1"/>
      <c r="R310" s="1"/>
    </row>
    <row r="311" spans="1:18" s="5" customFormat="1" x14ac:dyDescent="0.2">
      <c r="A311" s="1"/>
      <c r="B311" s="1"/>
      <c r="C311" s="58"/>
      <c r="D311" s="3"/>
      <c r="E311" s="4"/>
      <c r="F311" s="4"/>
      <c r="G311" s="5" t="str">
        <f t="shared" si="8"/>
        <v xml:space="preserve">  </v>
      </c>
      <c r="I311" s="1"/>
      <c r="J311" s="1"/>
      <c r="K311" s="6"/>
      <c r="L311" s="6"/>
      <c r="M311" s="6"/>
      <c r="N311" s="6"/>
      <c r="O311" s="6"/>
      <c r="P311" s="7"/>
      <c r="Q311" s="1"/>
      <c r="R311" s="1"/>
    </row>
    <row r="312" spans="1:18" s="5" customFormat="1" x14ac:dyDescent="0.2">
      <c r="A312" s="1"/>
      <c r="B312" s="1"/>
      <c r="C312" s="58"/>
      <c r="D312" s="3"/>
      <c r="E312" s="4"/>
      <c r="F312" s="4"/>
      <c r="G312" s="5" t="str">
        <f t="shared" si="8"/>
        <v xml:space="preserve">  </v>
      </c>
      <c r="I312" s="1"/>
      <c r="J312" s="1"/>
      <c r="K312" s="6"/>
      <c r="L312" s="6"/>
      <c r="M312" s="6"/>
      <c r="N312" s="6"/>
      <c r="O312" s="6"/>
      <c r="P312" s="7"/>
      <c r="Q312" s="1"/>
      <c r="R312" s="1"/>
    </row>
    <row r="313" spans="1:18" s="5" customFormat="1" x14ac:dyDescent="0.2">
      <c r="A313" s="1"/>
      <c r="B313" s="1"/>
      <c r="C313" s="58"/>
      <c r="D313" s="3"/>
      <c r="E313" s="4"/>
      <c r="F313" s="4"/>
      <c r="G313" s="5" t="str">
        <f t="shared" si="8"/>
        <v xml:space="preserve">  </v>
      </c>
      <c r="I313" s="1"/>
      <c r="J313" s="1"/>
      <c r="K313" s="6"/>
      <c r="L313" s="6"/>
      <c r="M313" s="6"/>
      <c r="N313" s="6"/>
      <c r="O313" s="6"/>
      <c r="P313" s="7"/>
      <c r="Q313" s="1"/>
      <c r="R313" s="1"/>
    </row>
    <row r="314" spans="1:18" s="5" customFormat="1" x14ac:dyDescent="0.2">
      <c r="A314" s="1"/>
      <c r="B314" s="1"/>
      <c r="C314" s="58"/>
      <c r="D314" s="3"/>
      <c r="E314" s="4"/>
      <c r="F314" s="4"/>
      <c r="G314" s="5" t="str">
        <f t="shared" si="8"/>
        <v xml:space="preserve">  </v>
      </c>
      <c r="I314" s="1"/>
      <c r="J314" s="1"/>
      <c r="K314" s="6"/>
      <c r="L314" s="6"/>
      <c r="M314" s="6"/>
      <c r="N314" s="6"/>
      <c r="O314" s="6"/>
      <c r="P314" s="7"/>
      <c r="Q314" s="1"/>
      <c r="R314" s="1"/>
    </row>
    <row r="315" spans="1:18" s="5" customFormat="1" x14ac:dyDescent="0.2">
      <c r="A315" s="1"/>
      <c r="B315" s="1"/>
      <c r="C315" s="58"/>
      <c r="D315" s="3"/>
      <c r="E315" s="4"/>
      <c r="F315" s="4"/>
      <c r="G315" s="5" t="str">
        <f t="shared" si="8"/>
        <v xml:space="preserve">  </v>
      </c>
      <c r="I315" s="1"/>
      <c r="J315" s="1"/>
      <c r="K315" s="6"/>
      <c r="L315" s="6"/>
      <c r="M315" s="6"/>
      <c r="N315" s="6"/>
      <c r="O315" s="6"/>
      <c r="P315" s="7"/>
      <c r="Q315" s="1"/>
      <c r="R315" s="1"/>
    </row>
    <row r="316" spans="1:18" s="5" customFormat="1" x14ac:dyDescent="0.2">
      <c r="A316" s="1"/>
      <c r="B316" s="1"/>
      <c r="C316" s="58"/>
      <c r="D316" s="3"/>
      <c r="E316" s="4"/>
      <c r="F316" s="4"/>
      <c r="G316" s="5" t="str">
        <f t="shared" si="8"/>
        <v xml:space="preserve">  </v>
      </c>
      <c r="I316" s="1"/>
      <c r="J316" s="1"/>
      <c r="K316" s="6"/>
      <c r="L316" s="6"/>
      <c r="M316" s="6"/>
      <c r="N316" s="6"/>
      <c r="O316" s="6"/>
      <c r="P316" s="7"/>
      <c r="Q316" s="1"/>
      <c r="R316" s="1"/>
    </row>
    <row r="317" spans="1:18" s="5" customFormat="1" x14ac:dyDescent="0.2">
      <c r="A317" s="1"/>
      <c r="B317" s="1"/>
      <c r="C317" s="58"/>
      <c r="D317" s="3"/>
      <c r="E317" s="4"/>
      <c r="F317" s="4"/>
      <c r="G317" s="5" t="str">
        <f t="shared" si="8"/>
        <v xml:space="preserve">  </v>
      </c>
      <c r="I317" s="1"/>
      <c r="J317" s="1"/>
      <c r="K317" s="6"/>
      <c r="L317" s="6"/>
      <c r="M317" s="6"/>
      <c r="N317" s="6"/>
      <c r="O317" s="6"/>
      <c r="P317" s="7"/>
      <c r="Q317" s="1"/>
      <c r="R317" s="1"/>
    </row>
    <row r="318" spans="1:18" s="5" customFormat="1" x14ac:dyDescent="0.2">
      <c r="A318" s="1"/>
      <c r="B318" s="1"/>
      <c r="C318" s="58"/>
      <c r="D318" s="3"/>
      <c r="E318" s="4"/>
      <c r="F318" s="4"/>
      <c r="G318" s="5" t="str">
        <f t="shared" si="8"/>
        <v xml:space="preserve">  </v>
      </c>
      <c r="I318" s="1"/>
      <c r="J318" s="1"/>
      <c r="K318" s="6"/>
      <c r="L318" s="6"/>
      <c r="M318" s="6"/>
      <c r="N318" s="6"/>
      <c r="O318" s="6"/>
      <c r="P318" s="7"/>
      <c r="Q318" s="1"/>
      <c r="R318" s="1"/>
    </row>
    <row r="319" spans="1:18" s="5" customFormat="1" x14ac:dyDescent="0.2">
      <c r="A319" s="1"/>
      <c r="B319" s="1"/>
      <c r="C319" s="58"/>
      <c r="D319" s="3"/>
      <c r="E319" s="4"/>
      <c r="F319" s="4"/>
      <c r="G319" s="5" t="str">
        <f t="shared" si="8"/>
        <v xml:space="preserve">  </v>
      </c>
      <c r="I319" s="1"/>
      <c r="J319" s="1"/>
      <c r="K319" s="6"/>
      <c r="L319" s="6"/>
      <c r="M319" s="6"/>
      <c r="N319" s="6"/>
      <c r="O319" s="6"/>
      <c r="P319" s="7"/>
      <c r="Q319" s="1"/>
      <c r="R319" s="1"/>
    </row>
    <row r="320" spans="1:18" s="5" customFormat="1" x14ac:dyDescent="0.2">
      <c r="A320" s="1"/>
      <c r="B320" s="1"/>
      <c r="C320" s="58"/>
      <c r="D320" s="3"/>
      <c r="E320" s="4"/>
      <c r="F320" s="4"/>
      <c r="G320" s="5" t="str">
        <f t="shared" si="8"/>
        <v xml:space="preserve">  </v>
      </c>
      <c r="I320" s="1"/>
      <c r="J320" s="1"/>
      <c r="K320" s="6"/>
      <c r="L320" s="6"/>
      <c r="M320" s="6"/>
      <c r="N320" s="6"/>
      <c r="O320" s="6"/>
      <c r="P320" s="7"/>
      <c r="Q320" s="1"/>
      <c r="R320" s="1"/>
    </row>
    <row r="321" spans="1:18" s="5" customFormat="1" x14ac:dyDescent="0.2">
      <c r="A321" s="1"/>
      <c r="B321" s="1"/>
      <c r="C321" s="58"/>
      <c r="D321" s="3"/>
      <c r="E321" s="4"/>
      <c r="F321" s="4"/>
      <c r="G321" s="5" t="str">
        <f t="shared" si="8"/>
        <v xml:space="preserve">  </v>
      </c>
      <c r="I321" s="1"/>
      <c r="J321" s="1"/>
      <c r="K321" s="6"/>
      <c r="L321" s="6"/>
      <c r="M321" s="6"/>
      <c r="N321" s="6"/>
      <c r="O321" s="6"/>
      <c r="P321" s="7"/>
      <c r="Q321" s="1"/>
      <c r="R321" s="1"/>
    </row>
    <row r="322" spans="1:18" s="5" customFormat="1" x14ac:dyDescent="0.2">
      <c r="A322" s="1"/>
      <c r="B322" s="1"/>
      <c r="C322" s="58"/>
      <c r="D322" s="3"/>
      <c r="E322" s="4"/>
      <c r="F322" s="4"/>
      <c r="G322" s="5" t="str">
        <f t="shared" si="8"/>
        <v xml:space="preserve">  </v>
      </c>
      <c r="I322" s="1"/>
      <c r="J322" s="1"/>
      <c r="K322" s="6"/>
      <c r="L322" s="6"/>
      <c r="M322" s="6"/>
      <c r="N322" s="6"/>
      <c r="O322" s="6"/>
      <c r="P322" s="7"/>
      <c r="Q322" s="1"/>
      <c r="R322" s="1"/>
    </row>
    <row r="323" spans="1:18" s="5" customFormat="1" x14ac:dyDescent="0.2">
      <c r="A323" s="1"/>
      <c r="B323" s="1"/>
      <c r="C323" s="58"/>
      <c r="D323" s="3"/>
      <c r="E323" s="4"/>
      <c r="F323" s="4"/>
      <c r="G323" s="5" t="str">
        <f t="shared" si="8"/>
        <v xml:space="preserve">  </v>
      </c>
      <c r="I323" s="1"/>
      <c r="J323" s="1"/>
      <c r="K323" s="6"/>
      <c r="L323" s="6"/>
      <c r="M323" s="6"/>
      <c r="N323" s="6"/>
      <c r="O323" s="6"/>
      <c r="P323" s="7"/>
      <c r="Q323" s="1"/>
      <c r="R323" s="1"/>
    </row>
    <row r="324" spans="1:18" s="5" customFormat="1" x14ac:dyDescent="0.2">
      <c r="A324" s="1"/>
      <c r="B324" s="1"/>
      <c r="C324" s="58"/>
      <c r="D324" s="3"/>
      <c r="E324" s="4"/>
      <c r="F324" s="4"/>
      <c r="G324" s="5" t="str">
        <f t="shared" si="8"/>
        <v xml:space="preserve">  </v>
      </c>
      <c r="I324" s="1"/>
      <c r="J324" s="1"/>
      <c r="K324" s="6"/>
      <c r="L324" s="6"/>
      <c r="M324" s="6"/>
      <c r="N324" s="6"/>
      <c r="O324" s="6"/>
      <c r="P324" s="7"/>
      <c r="Q324" s="1"/>
      <c r="R324" s="1"/>
    </row>
    <row r="325" spans="1:18" s="5" customFormat="1" x14ac:dyDescent="0.2">
      <c r="A325" s="1"/>
      <c r="B325" s="1"/>
      <c r="C325" s="58"/>
      <c r="D325" s="3"/>
      <c r="E325" s="4"/>
      <c r="F325" s="4"/>
      <c r="G325" s="5" t="str">
        <f t="shared" si="8"/>
        <v xml:space="preserve">  </v>
      </c>
      <c r="I325" s="1"/>
      <c r="J325" s="1"/>
      <c r="K325" s="6"/>
      <c r="L325" s="6"/>
      <c r="M325" s="6"/>
      <c r="N325" s="6"/>
      <c r="O325" s="6"/>
      <c r="P325" s="7"/>
      <c r="Q325" s="1"/>
      <c r="R325" s="1"/>
    </row>
    <row r="326" spans="1:18" s="5" customFormat="1" x14ac:dyDescent="0.2">
      <c r="A326" s="1"/>
      <c r="B326" s="1"/>
      <c r="C326" s="58"/>
      <c r="D326" s="3"/>
      <c r="E326" s="4"/>
      <c r="F326" s="4"/>
      <c r="G326" s="5" t="str">
        <f t="shared" si="8"/>
        <v xml:space="preserve">  </v>
      </c>
      <c r="I326" s="1"/>
      <c r="J326" s="1"/>
      <c r="K326" s="6"/>
      <c r="L326" s="6"/>
      <c r="M326" s="6"/>
      <c r="N326" s="6"/>
      <c r="O326" s="6"/>
      <c r="P326" s="7"/>
      <c r="Q326" s="1"/>
      <c r="R326" s="1"/>
    </row>
    <row r="327" spans="1:18" s="5" customFormat="1" x14ac:dyDescent="0.2">
      <c r="A327" s="1"/>
      <c r="B327" s="1"/>
      <c r="C327" s="58"/>
      <c r="D327" s="3"/>
      <c r="E327" s="4"/>
      <c r="F327" s="4"/>
      <c r="G327" s="5" t="str">
        <f t="shared" si="8"/>
        <v xml:space="preserve">  </v>
      </c>
      <c r="I327" s="1"/>
      <c r="J327" s="1"/>
      <c r="K327" s="6"/>
      <c r="L327" s="6"/>
      <c r="M327" s="6"/>
      <c r="N327" s="6"/>
      <c r="O327" s="6"/>
      <c r="P327" s="7"/>
      <c r="Q327" s="1"/>
      <c r="R327" s="1"/>
    </row>
    <row r="328" spans="1:18" s="5" customFormat="1" x14ac:dyDescent="0.2">
      <c r="A328" s="1"/>
      <c r="B328" s="1"/>
      <c r="C328" s="58"/>
      <c r="D328" s="3"/>
      <c r="E328" s="4"/>
      <c r="F328" s="4"/>
      <c r="G328" s="5" t="str">
        <f t="shared" si="8"/>
        <v xml:space="preserve">  </v>
      </c>
      <c r="I328" s="1"/>
      <c r="J328" s="1"/>
      <c r="K328" s="6"/>
      <c r="L328" s="6"/>
      <c r="M328" s="6"/>
      <c r="N328" s="6"/>
      <c r="O328" s="6"/>
      <c r="P328" s="7"/>
      <c r="Q328" s="1"/>
      <c r="R328" s="1"/>
    </row>
    <row r="329" spans="1:18" s="5" customFormat="1" x14ac:dyDescent="0.2">
      <c r="A329" s="1"/>
      <c r="B329" s="1"/>
      <c r="C329" s="58"/>
      <c r="D329" s="3"/>
      <c r="E329" s="4"/>
      <c r="F329" s="4"/>
      <c r="G329" s="5" t="str">
        <f t="shared" si="8"/>
        <v xml:space="preserve">  </v>
      </c>
      <c r="I329" s="1"/>
      <c r="J329" s="1"/>
      <c r="K329" s="6"/>
      <c r="L329" s="6"/>
      <c r="M329" s="6"/>
      <c r="N329" s="6"/>
      <c r="O329" s="6"/>
      <c r="P329" s="7"/>
      <c r="Q329" s="1"/>
      <c r="R329" s="1"/>
    </row>
    <row r="330" spans="1:18" s="5" customFormat="1" x14ac:dyDescent="0.2">
      <c r="A330" s="1"/>
      <c r="B330" s="1"/>
      <c r="C330" s="58"/>
      <c r="D330" s="3"/>
      <c r="E330" s="4"/>
      <c r="F330" s="4"/>
      <c r="G330" s="5" t="str">
        <f t="shared" si="8"/>
        <v xml:space="preserve">  </v>
      </c>
      <c r="I330" s="1"/>
      <c r="J330" s="1"/>
      <c r="K330" s="6"/>
      <c r="L330" s="6"/>
      <c r="M330" s="6"/>
      <c r="N330" s="6"/>
      <c r="O330" s="6"/>
      <c r="P330" s="7"/>
      <c r="Q330" s="1"/>
      <c r="R330" s="1"/>
    </row>
    <row r="331" spans="1:18" s="5" customFormat="1" x14ac:dyDescent="0.2">
      <c r="A331" s="1"/>
      <c r="B331" s="1"/>
      <c r="C331" s="58"/>
      <c r="D331" s="3"/>
      <c r="E331" s="4"/>
      <c r="F331" s="4"/>
      <c r="G331" s="5" t="str">
        <f t="shared" si="8"/>
        <v xml:space="preserve">  </v>
      </c>
      <c r="I331" s="1"/>
      <c r="J331" s="1"/>
      <c r="K331" s="6"/>
      <c r="L331" s="6"/>
      <c r="M331" s="6"/>
      <c r="N331" s="6"/>
      <c r="O331" s="6"/>
      <c r="P331" s="7"/>
      <c r="Q331" s="1"/>
      <c r="R331" s="1"/>
    </row>
    <row r="332" spans="1:18" s="5" customFormat="1" x14ac:dyDescent="0.2">
      <c r="A332" s="1"/>
      <c r="B332" s="1"/>
      <c r="C332" s="58"/>
      <c r="D332" s="3"/>
      <c r="E332" s="4"/>
      <c r="F332" s="4"/>
      <c r="G332" s="5" t="str">
        <f t="shared" si="8"/>
        <v xml:space="preserve">  </v>
      </c>
      <c r="I332" s="1"/>
      <c r="J332" s="1"/>
      <c r="K332" s="6"/>
      <c r="L332" s="6"/>
      <c r="M332" s="6"/>
      <c r="N332" s="6"/>
      <c r="O332" s="6"/>
      <c r="P332" s="7"/>
      <c r="Q332" s="1"/>
      <c r="R332" s="1"/>
    </row>
    <row r="333" spans="1:18" s="5" customFormat="1" x14ac:dyDescent="0.2">
      <c r="A333" s="1"/>
      <c r="B333" s="1"/>
      <c r="C333" s="58"/>
      <c r="D333" s="3"/>
      <c r="E333" s="4"/>
      <c r="F333" s="4"/>
      <c r="G333" s="5" t="str">
        <f t="shared" si="8"/>
        <v xml:space="preserve">  </v>
      </c>
      <c r="I333" s="1"/>
      <c r="J333" s="1"/>
      <c r="K333" s="6"/>
      <c r="L333" s="6"/>
      <c r="M333" s="6"/>
      <c r="N333" s="6"/>
      <c r="O333" s="6"/>
      <c r="P333" s="7"/>
      <c r="Q333" s="1"/>
      <c r="R333" s="1"/>
    </row>
    <row r="334" spans="1:18" s="5" customFormat="1" x14ac:dyDescent="0.2">
      <c r="A334" s="1"/>
      <c r="B334" s="1"/>
      <c r="C334" s="58"/>
      <c r="D334" s="3"/>
      <c r="E334" s="4"/>
      <c r="F334" s="4"/>
      <c r="G334" s="5" t="str">
        <f t="shared" si="8"/>
        <v xml:space="preserve">  </v>
      </c>
      <c r="I334" s="1"/>
      <c r="J334" s="1"/>
      <c r="K334" s="6"/>
      <c r="L334" s="6"/>
      <c r="M334" s="6"/>
      <c r="N334" s="6"/>
      <c r="O334" s="6"/>
      <c r="P334" s="7"/>
      <c r="Q334" s="1"/>
      <c r="R334" s="1"/>
    </row>
    <row r="335" spans="1:18" s="5" customFormat="1" x14ac:dyDescent="0.2">
      <c r="A335" s="1"/>
      <c r="B335" s="1"/>
      <c r="C335" s="58"/>
      <c r="D335" s="3"/>
      <c r="E335" s="4"/>
      <c r="F335" s="4"/>
      <c r="G335" s="5" t="str">
        <f t="shared" si="8"/>
        <v xml:space="preserve">  </v>
      </c>
      <c r="I335" s="1"/>
      <c r="J335" s="1"/>
      <c r="K335" s="6"/>
      <c r="L335" s="6"/>
      <c r="M335" s="6"/>
      <c r="N335" s="6"/>
      <c r="O335" s="6"/>
      <c r="P335" s="7"/>
      <c r="Q335" s="1"/>
      <c r="R335" s="1"/>
    </row>
    <row r="336" spans="1:18" s="5" customFormat="1" x14ac:dyDescent="0.2">
      <c r="A336" s="1"/>
      <c r="B336" s="1"/>
      <c r="C336" s="58"/>
      <c r="D336" s="3"/>
      <c r="E336" s="4"/>
      <c r="F336" s="4"/>
      <c r="G336" s="5" t="str">
        <f t="shared" si="8"/>
        <v xml:space="preserve">  </v>
      </c>
      <c r="I336" s="1"/>
      <c r="J336" s="1"/>
      <c r="K336" s="6"/>
      <c r="L336" s="6"/>
      <c r="M336" s="6"/>
      <c r="N336" s="6"/>
      <c r="O336" s="6"/>
      <c r="P336" s="7"/>
      <c r="Q336" s="1"/>
      <c r="R336" s="1"/>
    </row>
    <row r="337" spans="1:18" s="5" customFormat="1" x14ac:dyDescent="0.2">
      <c r="A337" s="1"/>
      <c r="B337" s="1"/>
      <c r="C337" s="58"/>
      <c r="D337" s="3"/>
      <c r="E337" s="4"/>
      <c r="F337" s="4"/>
      <c r="G337" s="5" t="str">
        <f t="shared" si="8"/>
        <v xml:space="preserve">  </v>
      </c>
      <c r="I337" s="1"/>
      <c r="J337" s="1"/>
      <c r="K337" s="6"/>
      <c r="L337" s="6"/>
      <c r="M337" s="6"/>
      <c r="N337" s="6"/>
      <c r="O337" s="6"/>
      <c r="P337" s="7"/>
      <c r="Q337" s="1"/>
      <c r="R337" s="1"/>
    </row>
    <row r="338" spans="1:18" s="5" customFormat="1" x14ac:dyDescent="0.2">
      <c r="A338" s="1"/>
      <c r="B338" s="1"/>
      <c r="C338" s="58"/>
      <c r="D338" s="3"/>
      <c r="E338" s="4"/>
      <c r="F338" s="4"/>
      <c r="G338" s="5" t="str">
        <f t="shared" si="8"/>
        <v xml:space="preserve">  </v>
      </c>
      <c r="I338" s="1"/>
      <c r="J338" s="1"/>
      <c r="K338" s="6"/>
      <c r="L338" s="6"/>
      <c r="M338" s="6"/>
      <c r="N338" s="6"/>
      <c r="O338" s="6"/>
      <c r="P338" s="7"/>
      <c r="Q338" s="1"/>
      <c r="R338" s="1"/>
    </row>
    <row r="339" spans="1:18" s="5" customFormat="1" x14ac:dyDescent="0.2">
      <c r="A339" s="1"/>
      <c r="B339" s="1"/>
      <c r="C339" s="58"/>
      <c r="D339" s="3"/>
      <c r="E339" s="4"/>
      <c r="F339" s="4"/>
      <c r="G339" s="5" t="str">
        <f t="shared" si="8"/>
        <v xml:space="preserve">  </v>
      </c>
      <c r="I339" s="1"/>
      <c r="J339" s="1"/>
      <c r="K339" s="6"/>
      <c r="L339" s="6"/>
      <c r="M339" s="6"/>
      <c r="N339" s="6"/>
      <c r="O339" s="6"/>
      <c r="P339" s="7"/>
      <c r="Q339" s="1"/>
      <c r="R339" s="1"/>
    </row>
    <row r="340" spans="1:18" s="5" customFormat="1" x14ac:dyDescent="0.2">
      <c r="A340" s="1"/>
      <c r="B340" s="1"/>
      <c r="C340" s="58"/>
      <c r="D340" s="3"/>
      <c r="E340" s="4"/>
      <c r="F340" s="4"/>
      <c r="G340" s="5" t="str">
        <f t="shared" si="8"/>
        <v xml:space="preserve">  </v>
      </c>
      <c r="I340" s="1"/>
      <c r="J340" s="1"/>
      <c r="K340" s="6"/>
      <c r="L340" s="6"/>
      <c r="M340" s="6"/>
      <c r="N340" s="6"/>
      <c r="O340" s="6"/>
      <c r="P340" s="7"/>
      <c r="Q340" s="1"/>
      <c r="R340" s="1"/>
    </row>
    <row r="341" spans="1:18" s="5" customFormat="1" x14ac:dyDescent="0.2">
      <c r="A341" s="1"/>
      <c r="B341" s="1"/>
      <c r="C341" s="58"/>
      <c r="D341" s="3"/>
      <c r="E341" s="4"/>
      <c r="F341" s="4"/>
      <c r="G341" s="5" t="str">
        <f t="shared" si="8"/>
        <v xml:space="preserve">  </v>
      </c>
      <c r="I341" s="1"/>
      <c r="J341" s="1"/>
      <c r="K341" s="6"/>
      <c r="L341" s="6"/>
      <c r="M341" s="6"/>
      <c r="N341" s="6"/>
      <c r="O341" s="6"/>
      <c r="P341" s="7"/>
      <c r="Q341" s="1"/>
      <c r="R341" s="1"/>
    </row>
    <row r="342" spans="1:18" s="5" customFormat="1" x14ac:dyDescent="0.2">
      <c r="A342" s="1"/>
      <c r="B342" s="1"/>
      <c r="C342" s="58"/>
      <c r="D342" s="3"/>
      <c r="E342" s="4"/>
      <c r="F342" s="4"/>
      <c r="G342" s="5" t="str">
        <f t="shared" si="8"/>
        <v xml:space="preserve">  </v>
      </c>
      <c r="I342" s="1"/>
      <c r="J342" s="1"/>
      <c r="K342" s="6"/>
      <c r="L342" s="6"/>
      <c r="M342" s="6"/>
      <c r="N342" s="6"/>
      <c r="O342" s="6"/>
      <c r="P342" s="7"/>
      <c r="Q342" s="1"/>
      <c r="R342" s="1"/>
    </row>
    <row r="343" spans="1:18" s="5" customFormat="1" x14ac:dyDescent="0.2">
      <c r="A343" s="1"/>
      <c r="B343" s="1"/>
      <c r="C343" s="58"/>
      <c r="D343" s="3"/>
      <c r="E343" s="4"/>
      <c r="F343" s="4"/>
      <c r="G343" s="5" t="str">
        <f t="shared" si="8"/>
        <v xml:space="preserve">  </v>
      </c>
      <c r="I343" s="1"/>
      <c r="J343" s="1"/>
      <c r="K343" s="6"/>
      <c r="L343" s="6"/>
      <c r="M343" s="6"/>
      <c r="N343" s="6"/>
      <c r="O343" s="6"/>
      <c r="P343" s="7"/>
      <c r="Q343" s="1"/>
      <c r="R343" s="1"/>
    </row>
    <row r="344" spans="1:18" s="5" customFormat="1" x14ac:dyDescent="0.2">
      <c r="A344" s="1"/>
      <c r="B344" s="1"/>
      <c r="C344" s="58"/>
      <c r="D344" s="3"/>
      <c r="E344" s="4"/>
      <c r="F344" s="4"/>
      <c r="G344" s="5" t="str">
        <f t="shared" si="8"/>
        <v xml:space="preserve">  </v>
      </c>
      <c r="I344" s="1"/>
      <c r="J344" s="1"/>
      <c r="K344" s="6"/>
      <c r="L344" s="6"/>
      <c r="M344" s="6"/>
      <c r="N344" s="6"/>
      <c r="O344" s="6"/>
      <c r="P344" s="7"/>
      <c r="Q344" s="1"/>
      <c r="R344" s="1"/>
    </row>
    <row r="345" spans="1:18" s="5" customFormat="1" x14ac:dyDescent="0.2">
      <c r="A345" s="1"/>
      <c r="B345" s="1"/>
      <c r="C345" s="58"/>
      <c r="D345" s="3"/>
      <c r="E345" s="4"/>
      <c r="F345" s="4"/>
      <c r="G345" s="5" t="str">
        <f t="shared" si="8"/>
        <v xml:space="preserve">  </v>
      </c>
      <c r="I345" s="1"/>
      <c r="J345" s="1"/>
      <c r="K345" s="6"/>
      <c r="L345" s="6"/>
      <c r="M345" s="6"/>
      <c r="N345" s="6"/>
      <c r="O345" s="6"/>
      <c r="P345" s="7"/>
      <c r="Q345" s="1"/>
      <c r="R345" s="1"/>
    </row>
    <row r="346" spans="1:18" s="5" customFormat="1" x14ac:dyDescent="0.2">
      <c r="A346" s="1"/>
      <c r="B346" s="1"/>
      <c r="C346" s="58"/>
      <c r="D346" s="3"/>
      <c r="E346" s="4"/>
      <c r="F346" s="4"/>
      <c r="G346" s="5" t="str">
        <f t="shared" si="8"/>
        <v xml:space="preserve">  </v>
      </c>
      <c r="I346" s="1"/>
      <c r="J346" s="1"/>
      <c r="K346" s="6"/>
      <c r="L346" s="6"/>
      <c r="M346" s="6"/>
      <c r="N346" s="6"/>
      <c r="O346" s="6"/>
      <c r="P346" s="7"/>
      <c r="Q346" s="1"/>
      <c r="R346" s="1"/>
    </row>
    <row r="347" spans="1:18" s="5" customFormat="1" x14ac:dyDescent="0.2">
      <c r="A347" s="1"/>
      <c r="B347" s="1"/>
      <c r="C347" s="58"/>
      <c r="D347" s="3"/>
      <c r="E347" s="4"/>
      <c r="F347" s="4"/>
      <c r="G347" s="5" t="str">
        <f t="shared" si="8"/>
        <v xml:space="preserve">  </v>
      </c>
      <c r="I347" s="1"/>
      <c r="J347" s="1"/>
      <c r="K347" s="6"/>
      <c r="L347" s="6"/>
      <c r="M347" s="6"/>
      <c r="N347" s="6"/>
      <c r="O347" s="6"/>
      <c r="P347" s="7"/>
      <c r="Q347" s="1"/>
      <c r="R347" s="1"/>
    </row>
    <row r="348" spans="1:18" s="5" customFormat="1" x14ac:dyDescent="0.2">
      <c r="A348" s="1"/>
      <c r="B348" s="1"/>
      <c r="C348" s="58"/>
      <c r="D348" s="3"/>
      <c r="E348" s="4"/>
      <c r="F348" s="4"/>
      <c r="G348" s="5" t="str">
        <f t="shared" si="8"/>
        <v xml:space="preserve">  </v>
      </c>
      <c r="I348" s="1"/>
      <c r="J348" s="1"/>
      <c r="K348" s="6"/>
      <c r="L348" s="6"/>
      <c r="M348" s="6"/>
      <c r="N348" s="6"/>
      <c r="O348" s="6"/>
      <c r="P348" s="7"/>
      <c r="Q348" s="1"/>
      <c r="R348" s="1"/>
    </row>
    <row r="349" spans="1:18" s="5" customFormat="1" x14ac:dyDescent="0.2">
      <c r="A349" s="1"/>
      <c r="B349" s="1"/>
      <c r="C349" s="58"/>
      <c r="D349" s="3"/>
      <c r="E349" s="4"/>
      <c r="F349" s="4"/>
      <c r="G349" s="5" t="str">
        <f t="shared" si="8"/>
        <v xml:space="preserve">  </v>
      </c>
      <c r="I349" s="1"/>
      <c r="J349" s="1"/>
      <c r="K349" s="6"/>
      <c r="L349" s="6"/>
      <c r="M349" s="6"/>
      <c r="N349" s="6"/>
      <c r="O349" s="6"/>
      <c r="P349" s="7"/>
      <c r="Q349" s="1"/>
      <c r="R349" s="1"/>
    </row>
    <row r="350" spans="1:18" s="5" customFormat="1" x14ac:dyDescent="0.2">
      <c r="A350" s="1"/>
      <c r="B350" s="1"/>
      <c r="C350" s="58"/>
      <c r="D350" s="3"/>
      <c r="E350" s="4"/>
      <c r="F350" s="4"/>
      <c r="G350" s="5" t="str">
        <f t="shared" si="8"/>
        <v xml:space="preserve">  </v>
      </c>
      <c r="I350" s="1"/>
      <c r="J350" s="1"/>
      <c r="K350" s="6"/>
      <c r="L350" s="6"/>
      <c r="M350" s="6"/>
      <c r="N350" s="6"/>
      <c r="O350" s="6"/>
      <c r="P350" s="7"/>
      <c r="Q350" s="1"/>
      <c r="R350" s="1"/>
    </row>
    <row r="351" spans="1:18" s="5" customFormat="1" x14ac:dyDescent="0.2">
      <c r="A351" s="1"/>
      <c r="B351" s="1"/>
      <c r="C351" s="58"/>
      <c r="D351" s="3"/>
      <c r="E351" s="4"/>
      <c r="F351" s="4"/>
      <c r="G351" s="5" t="str">
        <f t="shared" si="8"/>
        <v xml:space="preserve">  </v>
      </c>
      <c r="I351" s="1"/>
      <c r="J351" s="1"/>
      <c r="K351" s="6"/>
      <c r="L351" s="6"/>
      <c r="M351" s="6"/>
      <c r="N351" s="6"/>
      <c r="O351" s="6"/>
      <c r="P351" s="7"/>
      <c r="Q351" s="1"/>
      <c r="R351" s="1"/>
    </row>
    <row r="352" spans="1:18" s="5" customFormat="1" x14ac:dyDescent="0.2">
      <c r="A352" s="1"/>
      <c r="B352" s="1"/>
      <c r="C352" s="58"/>
      <c r="D352" s="3"/>
      <c r="E352" s="4"/>
      <c r="F352" s="4"/>
      <c r="G352" s="5" t="str">
        <f t="shared" si="8"/>
        <v xml:space="preserve">  </v>
      </c>
      <c r="I352" s="1"/>
      <c r="J352" s="1"/>
      <c r="K352" s="6"/>
      <c r="L352" s="6"/>
      <c r="M352" s="6"/>
      <c r="N352" s="6"/>
      <c r="O352" s="6"/>
      <c r="P352" s="7"/>
      <c r="Q352" s="1"/>
      <c r="R352" s="1"/>
    </row>
    <row r="353" spans="1:18" s="5" customFormat="1" x14ac:dyDescent="0.2">
      <c r="A353" s="1"/>
      <c r="B353" s="1"/>
      <c r="C353" s="58"/>
      <c r="D353" s="3"/>
      <c r="E353" s="4"/>
      <c r="F353" s="4"/>
      <c r="G353" s="5" t="str">
        <f t="shared" si="8"/>
        <v xml:space="preserve">  </v>
      </c>
      <c r="I353" s="1"/>
      <c r="J353" s="1"/>
      <c r="K353" s="6"/>
      <c r="L353" s="6"/>
      <c r="M353" s="6"/>
      <c r="N353" s="6"/>
      <c r="O353" s="6"/>
      <c r="P353" s="7"/>
      <c r="Q353" s="1"/>
      <c r="R353" s="1"/>
    </row>
    <row r="354" spans="1:18" s="5" customFormat="1" x14ac:dyDescent="0.2">
      <c r="A354" s="1"/>
      <c r="B354" s="1"/>
      <c r="C354" s="58"/>
      <c r="D354" s="3"/>
      <c r="E354" s="4"/>
      <c r="F354" s="4"/>
      <c r="G354" s="5" t="str">
        <f t="shared" si="8"/>
        <v xml:space="preserve">  </v>
      </c>
      <c r="I354" s="1"/>
      <c r="J354" s="1"/>
      <c r="K354" s="6"/>
      <c r="L354" s="6"/>
      <c r="M354" s="6"/>
      <c r="N354" s="6"/>
      <c r="O354" s="6"/>
      <c r="P354" s="7"/>
      <c r="Q354" s="1"/>
      <c r="R354" s="1"/>
    </row>
    <row r="355" spans="1:18" s="5" customFormat="1" x14ac:dyDescent="0.2">
      <c r="A355" s="1"/>
      <c r="B355" s="1"/>
      <c r="C355" s="58"/>
      <c r="D355" s="3"/>
      <c r="E355" s="4"/>
      <c r="F355" s="4"/>
      <c r="G355" s="5" t="str">
        <f t="shared" si="8"/>
        <v xml:space="preserve">  </v>
      </c>
      <c r="I355" s="1"/>
      <c r="J355" s="1"/>
      <c r="K355" s="6"/>
      <c r="L355" s="6"/>
      <c r="M355" s="6"/>
      <c r="N355" s="6"/>
      <c r="O355" s="6"/>
      <c r="P355" s="7"/>
      <c r="Q355" s="1"/>
      <c r="R355" s="1"/>
    </row>
    <row r="356" spans="1:18" s="5" customFormat="1" x14ac:dyDescent="0.2">
      <c r="A356" s="1"/>
      <c r="B356" s="1"/>
      <c r="C356" s="58"/>
      <c r="D356" s="3"/>
      <c r="E356" s="4"/>
      <c r="F356" s="4"/>
      <c r="G356" s="5" t="str">
        <f t="shared" si="8"/>
        <v xml:space="preserve">  </v>
      </c>
      <c r="I356" s="1"/>
      <c r="J356" s="1"/>
      <c r="K356" s="6"/>
      <c r="L356" s="6"/>
      <c r="M356" s="6"/>
      <c r="N356" s="6"/>
      <c r="O356" s="6"/>
      <c r="P356" s="7"/>
      <c r="Q356" s="1"/>
      <c r="R356" s="1"/>
    </row>
    <row r="357" spans="1:18" s="5" customFormat="1" x14ac:dyDescent="0.2">
      <c r="A357" s="1"/>
      <c r="B357" s="1"/>
      <c r="C357" s="58"/>
      <c r="D357" s="3"/>
      <c r="E357" s="4"/>
      <c r="F357" s="4"/>
      <c r="G357" s="5" t="str">
        <f t="shared" si="8"/>
        <v xml:space="preserve">  </v>
      </c>
      <c r="I357" s="1"/>
      <c r="J357" s="1"/>
      <c r="K357" s="6"/>
      <c r="L357" s="6"/>
      <c r="M357" s="6"/>
      <c r="N357" s="6"/>
      <c r="O357" s="6"/>
      <c r="P357" s="7"/>
      <c r="Q357" s="1"/>
      <c r="R357" s="1"/>
    </row>
    <row r="358" spans="1:18" s="5" customFormat="1" x14ac:dyDescent="0.2">
      <c r="A358" s="1"/>
      <c r="B358" s="1"/>
      <c r="C358" s="58"/>
      <c r="D358" s="3"/>
      <c r="E358" s="4"/>
      <c r="F358" s="4"/>
      <c r="G358" s="5" t="str">
        <f t="shared" si="8"/>
        <v xml:space="preserve">  </v>
      </c>
      <c r="I358" s="1"/>
      <c r="J358" s="1"/>
      <c r="K358" s="6"/>
      <c r="L358" s="6"/>
      <c r="M358" s="6"/>
      <c r="N358" s="6"/>
      <c r="O358" s="6"/>
      <c r="P358" s="7"/>
      <c r="Q358" s="1"/>
      <c r="R358" s="1"/>
    </row>
    <row r="359" spans="1:18" s="5" customFormat="1" x14ac:dyDescent="0.2">
      <c r="A359" s="1"/>
      <c r="B359" s="1"/>
      <c r="C359" s="58"/>
      <c r="D359" s="3"/>
      <c r="E359" s="4"/>
      <c r="F359" s="4"/>
      <c r="G359" s="5" t="str">
        <f t="shared" si="8"/>
        <v xml:space="preserve">  </v>
      </c>
      <c r="I359" s="1"/>
      <c r="J359" s="1"/>
      <c r="K359" s="6"/>
      <c r="L359" s="6"/>
      <c r="M359" s="6"/>
      <c r="N359" s="6"/>
      <c r="O359" s="6"/>
      <c r="P359" s="7"/>
      <c r="Q359" s="1"/>
      <c r="R359" s="1"/>
    </row>
    <row r="360" spans="1:18" s="5" customFormat="1" x14ac:dyDescent="0.2">
      <c r="A360" s="1"/>
      <c r="B360" s="1"/>
      <c r="C360" s="58"/>
      <c r="D360" s="3"/>
      <c r="E360" s="4"/>
      <c r="F360" s="4"/>
      <c r="G360" s="5" t="str">
        <f t="shared" si="8"/>
        <v xml:space="preserve">  </v>
      </c>
      <c r="I360" s="1"/>
      <c r="J360" s="1"/>
      <c r="K360" s="6"/>
      <c r="L360" s="6"/>
      <c r="M360" s="6"/>
      <c r="N360" s="6"/>
      <c r="O360" s="6"/>
      <c r="P360" s="7"/>
      <c r="Q360" s="1"/>
      <c r="R360" s="1"/>
    </row>
    <row r="361" spans="1:18" s="5" customFormat="1" x14ac:dyDescent="0.2">
      <c r="A361" s="1"/>
      <c r="B361" s="1"/>
      <c r="C361" s="58"/>
      <c r="D361" s="3"/>
      <c r="E361" s="4"/>
      <c r="F361" s="4"/>
      <c r="G361" s="5" t="str">
        <f t="shared" si="8"/>
        <v xml:space="preserve">  </v>
      </c>
      <c r="I361" s="1"/>
      <c r="J361" s="1"/>
      <c r="K361" s="6"/>
      <c r="L361" s="6"/>
      <c r="M361" s="6"/>
      <c r="N361" s="6"/>
      <c r="O361" s="6"/>
      <c r="P361" s="7"/>
      <c r="Q361" s="1"/>
      <c r="R361" s="1"/>
    </row>
    <row r="362" spans="1:18" s="5" customFormat="1" x14ac:dyDescent="0.2">
      <c r="A362" s="1"/>
      <c r="B362" s="1"/>
      <c r="C362" s="58"/>
      <c r="D362" s="3"/>
      <c r="E362" s="4"/>
      <c r="F362" s="4"/>
      <c r="G362" s="5" t="str">
        <f t="shared" si="8"/>
        <v xml:space="preserve">  </v>
      </c>
      <c r="I362" s="1"/>
      <c r="J362" s="1"/>
      <c r="K362" s="6"/>
      <c r="L362" s="6"/>
      <c r="M362" s="6"/>
      <c r="N362" s="6"/>
      <c r="O362" s="6"/>
      <c r="P362" s="7"/>
      <c r="Q362" s="1"/>
      <c r="R362" s="1"/>
    </row>
    <row r="363" spans="1:18" s="5" customFormat="1" x14ac:dyDescent="0.2">
      <c r="A363" s="1"/>
      <c r="B363" s="1"/>
      <c r="C363" s="58"/>
      <c r="D363" s="3"/>
      <c r="E363" s="4"/>
      <c r="F363" s="4"/>
      <c r="G363" s="5" t="str">
        <f t="shared" si="8"/>
        <v xml:space="preserve">  </v>
      </c>
      <c r="I363" s="1"/>
      <c r="J363" s="1"/>
      <c r="K363" s="6"/>
      <c r="L363" s="6"/>
      <c r="M363" s="6"/>
      <c r="N363" s="6"/>
      <c r="O363" s="6"/>
      <c r="P363" s="7"/>
      <c r="Q363" s="1"/>
      <c r="R363" s="1"/>
    </row>
    <row r="364" spans="1:18" s="5" customFormat="1" x14ac:dyDescent="0.2">
      <c r="A364" s="1"/>
      <c r="B364" s="1"/>
      <c r="C364" s="58"/>
      <c r="D364" s="3"/>
      <c r="E364" s="4"/>
      <c r="F364" s="4"/>
      <c r="G364" s="5" t="str">
        <f t="shared" si="8"/>
        <v xml:space="preserve">  </v>
      </c>
      <c r="I364" s="1"/>
      <c r="J364" s="1"/>
      <c r="K364" s="6"/>
      <c r="L364" s="6"/>
      <c r="M364" s="6"/>
      <c r="N364" s="6"/>
      <c r="O364" s="6"/>
      <c r="P364" s="7"/>
      <c r="Q364" s="1"/>
      <c r="R364" s="1"/>
    </row>
    <row r="365" spans="1:18" s="5" customFormat="1" x14ac:dyDescent="0.2">
      <c r="A365" s="1"/>
      <c r="B365" s="1"/>
      <c r="C365" s="58"/>
      <c r="D365" s="3"/>
      <c r="E365" s="4"/>
      <c r="F365" s="4"/>
      <c r="G365" s="5" t="str">
        <f t="shared" ref="G365:G428" si="9">IF(E365=0,"  ",(IF(F365=0,"  ",+E365*F365)))</f>
        <v xml:space="preserve">  </v>
      </c>
      <c r="I365" s="1"/>
      <c r="J365" s="1"/>
      <c r="K365" s="6"/>
      <c r="L365" s="6"/>
      <c r="M365" s="6"/>
      <c r="N365" s="6"/>
      <c r="O365" s="6"/>
      <c r="P365" s="7"/>
      <c r="Q365" s="1"/>
      <c r="R365" s="1"/>
    </row>
    <row r="366" spans="1:18" s="5" customFormat="1" x14ac:dyDescent="0.2">
      <c r="A366" s="1"/>
      <c r="B366" s="1"/>
      <c r="C366" s="58"/>
      <c r="D366" s="3"/>
      <c r="E366" s="4"/>
      <c r="F366" s="4"/>
      <c r="G366" s="5" t="str">
        <f t="shared" si="9"/>
        <v xml:space="preserve">  </v>
      </c>
      <c r="I366" s="1"/>
      <c r="J366" s="1"/>
      <c r="K366" s="6"/>
      <c r="L366" s="6"/>
      <c r="M366" s="6"/>
      <c r="N366" s="6"/>
      <c r="O366" s="6"/>
      <c r="P366" s="7"/>
      <c r="Q366" s="1"/>
      <c r="R366" s="1"/>
    </row>
    <row r="367" spans="1:18" s="5" customFormat="1" x14ac:dyDescent="0.2">
      <c r="A367" s="1"/>
      <c r="B367" s="1"/>
      <c r="C367" s="58"/>
      <c r="D367" s="3"/>
      <c r="E367" s="4"/>
      <c r="F367" s="4"/>
      <c r="G367" s="5" t="str">
        <f t="shared" si="9"/>
        <v xml:space="preserve">  </v>
      </c>
      <c r="I367" s="1"/>
      <c r="J367" s="1"/>
      <c r="K367" s="6"/>
      <c r="L367" s="6"/>
      <c r="M367" s="6"/>
      <c r="N367" s="6"/>
      <c r="O367" s="6"/>
      <c r="P367" s="7"/>
      <c r="Q367" s="1"/>
      <c r="R367" s="1"/>
    </row>
    <row r="368" spans="1:18" s="5" customFormat="1" x14ac:dyDescent="0.2">
      <c r="A368" s="1"/>
      <c r="B368" s="1"/>
      <c r="C368" s="58"/>
      <c r="D368" s="3"/>
      <c r="E368" s="4"/>
      <c r="F368" s="4"/>
      <c r="G368" s="5" t="str">
        <f t="shared" si="9"/>
        <v xml:space="preserve">  </v>
      </c>
      <c r="I368" s="1"/>
      <c r="J368" s="1"/>
      <c r="K368" s="6"/>
      <c r="L368" s="6"/>
      <c r="M368" s="6"/>
      <c r="N368" s="6"/>
      <c r="O368" s="6"/>
      <c r="P368" s="7"/>
      <c r="Q368" s="1"/>
      <c r="R368" s="1"/>
    </row>
    <row r="369" spans="1:18" s="5" customFormat="1" x14ac:dyDescent="0.2">
      <c r="A369" s="1"/>
      <c r="B369" s="1"/>
      <c r="C369" s="58"/>
      <c r="D369" s="3"/>
      <c r="E369" s="4"/>
      <c r="F369" s="4"/>
      <c r="G369" s="5" t="str">
        <f t="shared" si="9"/>
        <v xml:space="preserve">  </v>
      </c>
      <c r="I369" s="1"/>
      <c r="J369" s="1"/>
      <c r="K369" s="6"/>
      <c r="L369" s="6"/>
      <c r="M369" s="6"/>
      <c r="N369" s="6"/>
      <c r="O369" s="6"/>
      <c r="P369" s="7"/>
      <c r="Q369" s="1"/>
      <c r="R369" s="1"/>
    </row>
    <row r="370" spans="1:18" s="5" customFormat="1" x14ac:dyDescent="0.2">
      <c r="A370" s="1"/>
      <c r="B370" s="1"/>
      <c r="C370" s="58"/>
      <c r="D370" s="3"/>
      <c r="E370" s="4"/>
      <c r="F370" s="4"/>
      <c r="G370" s="5" t="str">
        <f t="shared" si="9"/>
        <v xml:space="preserve">  </v>
      </c>
      <c r="I370" s="1"/>
      <c r="J370" s="1"/>
      <c r="K370" s="6"/>
      <c r="L370" s="6"/>
      <c r="M370" s="6"/>
      <c r="N370" s="6"/>
      <c r="O370" s="6"/>
      <c r="P370" s="7"/>
      <c r="Q370" s="1"/>
      <c r="R370" s="1"/>
    </row>
    <row r="371" spans="1:18" s="5" customFormat="1" x14ac:dyDescent="0.2">
      <c r="A371" s="1"/>
      <c r="B371" s="1"/>
      <c r="C371" s="58"/>
      <c r="D371" s="3"/>
      <c r="E371" s="4"/>
      <c r="F371" s="4"/>
      <c r="G371" s="5" t="str">
        <f t="shared" si="9"/>
        <v xml:space="preserve">  </v>
      </c>
      <c r="I371" s="1"/>
      <c r="J371" s="1"/>
      <c r="K371" s="6"/>
      <c r="L371" s="6"/>
      <c r="M371" s="6"/>
      <c r="N371" s="6"/>
      <c r="O371" s="6"/>
      <c r="P371" s="7"/>
      <c r="Q371" s="1"/>
      <c r="R371" s="1"/>
    </row>
    <row r="372" spans="1:18" s="5" customFormat="1" x14ac:dyDescent="0.2">
      <c r="A372" s="1"/>
      <c r="B372" s="1"/>
      <c r="C372" s="58"/>
      <c r="D372" s="3"/>
      <c r="E372" s="4"/>
      <c r="F372" s="4"/>
      <c r="G372" s="5" t="str">
        <f t="shared" si="9"/>
        <v xml:space="preserve">  </v>
      </c>
      <c r="I372" s="1"/>
      <c r="J372" s="1"/>
      <c r="K372" s="6"/>
      <c r="L372" s="6"/>
      <c r="M372" s="6"/>
      <c r="N372" s="6"/>
      <c r="O372" s="6"/>
      <c r="P372" s="7"/>
      <c r="Q372" s="1"/>
      <c r="R372" s="1"/>
    </row>
    <row r="373" spans="1:18" s="5" customFormat="1" x14ac:dyDescent="0.2">
      <c r="A373" s="1"/>
      <c r="B373" s="1"/>
      <c r="C373" s="58"/>
      <c r="D373" s="3"/>
      <c r="E373" s="4"/>
      <c r="F373" s="4"/>
      <c r="G373" s="5" t="str">
        <f t="shared" si="9"/>
        <v xml:space="preserve">  </v>
      </c>
      <c r="I373" s="1"/>
      <c r="J373" s="1"/>
      <c r="K373" s="6"/>
      <c r="L373" s="6"/>
      <c r="M373" s="6"/>
      <c r="N373" s="6"/>
      <c r="O373" s="6"/>
      <c r="P373" s="7"/>
      <c r="Q373" s="1"/>
      <c r="R373" s="1"/>
    </row>
    <row r="374" spans="1:18" s="5" customFormat="1" x14ac:dyDescent="0.2">
      <c r="A374" s="1"/>
      <c r="B374" s="1"/>
      <c r="C374" s="58"/>
      <c r="D374" s="3"/>
      <c r="E374" s="4"/>
      <c r="F374" s="4"/>
      <c r="G374" s="5" t="str">
        <f t="shared" si="9"/>
        <v xml:space="preserve">  </v>
      </c>
      <c r="I374" s="1"/>
      <c r="J374" s="1"/>
      <c r="K374" s="6"/>
      <c r="L374" s="6"/>
      <c r="M374" s="6"/>
      <c r="N374" s="6"/>
      <c r="O374" s="6"/>
      <c r="P374" s="7"/>
      <c r="Q374" s="1"/>
      <c r="R374" s="1"/>
    </row>
    <row r="375" spans="1:18" s="5" customFormat="1" x14ac:dyDescent="0.2">
      <c r="A375" s="1"/>
      <c r="B375" s="1"/>
      <c r="C375" s="58"/>
      <c r="D375" s="3"/>
      <c r="E375" s="4"/>
      <c r="F375" s="4"/>
      <c r="G375" s="5" t="str">
        <f t="shared" si="9"/>
        <v xml:space="preserve">  </v>
      </c>
      <c r="I375" s="1"/>
      <c r="J375" s="1"/>
      <c r="K375" s="6"/>
      <c r="L375" s="6"/>
      <c r="M375" s="6"/>
      <c r="N375" s="6"/>
      <c r="O375" s="6"/>
      <c r="P375" s="7"/>
      <c r="Q375" s="1"/>
      <c r="R375" s="1"/>
    </row>
    <row r="376" spans="1:18" s="5" customFormat="1" x14ac:dyDescent="0.2">
      <c r="A376" s="1"/>
      <c r="B376" s="1"/>
      <c r="C376" s="58"/>
      <c r="D376" s="3"/>
      <c r="E376" s="4"/>
      <c r="F376" s="4"/>
      <c r="G376" s="5" t="str">
        <f t="shared" si="9"/>
        <v xml:space="preserve">  </v>
      </c>
      <c r="I376" s="1"/>
      <c r="J376" s="1"/>
      <c r="K376" s="6"/>
      <c r="L376" s="6"/>
      <c r="M376" s="6"/>
      <c r="N376" s="6"/>
      <c r="O376" s="6"/>
      <c r="P376" s="7"/>
      <c r="Q376" s="1"/>
      <c r="R376" s="1"/>
    </row>
    <row r="377" spans="1:18" s="5" customFormat="1" x14ac:dyDescent="0.2">
      <c r="A377" s="1"/>
      <c r="B377" s="1"/>
      <c r="C377" s="58"/>
      <c r="D377" s="3"/>
      <c r="E377" s="4"/>
      <c r="F377" s="4"/>
      <c r="G377" s="5" t="str">
        <f t="shared" si="9"/>
        <v xml:space="preserve">  </v>
      </c>
      <c r="I377" s="1"/>
      <c r="J377" s="1"/>
      <c r="K377" s="6"/>
      <c r="L377" s="6"/>
      <c r="M377" s="6"/>
      <c r="N377" s="6"/>
      <c r="O377" s="6"/>
      <c r="P377" s="7"/>
      <c r="Q377" s="1"/>
      <c r="R377" s="1"/>
    </row>
    <row r="378" spans="1:18" s="5" customFormat="1" x14ac:dyDescent="0.2">
      <c r="A378" s="1"/>
      <c r="B378" s="1"/>
      <c r="C378" s="58"/>
      <c r="D378" s="3"/>
      <c r="E378" s="4"/>
      <c r="F378" s="4"/>
      <c r="G378" s="5" t="str">
        <f t="shared" si="9"/>
        <v xml:space="preserve">  </v>
      </c>
      <c r="I378" s="1"/>
      <c r="J378" s="1"/>
      <c r="K378" s="6"/>
      <c r="L378" s="6"/>
      <c r="M378" s="6"/>
      <c r="N378" s="6"/>
      <c r="O378" s="6"/>
      <c r="P378" s="7"/>
      <c r="Q378" s="1"/>
      <c r="R378" s="1"/>
    </row>
    <row r="379" spans="1:18" s="5" customFormat="1" x14ac:dyDescent="0.2">
      <c r="A379" s="1"/>
      <c r="B379" s="1"/>
      <c r="C379" s="58"/>
      <c r="D379" s="3"/>
      <c r="E379" s="4"/>
      <c r="F379" s="4"/>
      <c r="G379" s="5" t="str">
        <f t="shared" si="9"/>
        <v xml:space="preserve">  </v>
      </c>
      <c r="I379" s="1"/>
      <c r="J379" s="1"/>
      <c r="K379" s="6"/>
      <c r="L379" s="6"/>
      <c r="M379" s="6"/>
      <c r="N379" s="6"/>
      <c r="O379" s="6"/>
      <c r="P379" s="7"/>
      <c r="Q379" s="1"/>
      <c r="R379" s="1"/>
    </row>
    <row r="380" spans="1:18" s="5" customFormat="1" x14ac:dyDescent="0.2">
      <c r="A380" s="1"/>
      <c r="B380" s="1"/>
      <c r="C380" s="58"/>
      <c r="D380" s="3"/>
      <c r="E380" s="4"/>
      <c r="F380" s="4"/>
      <c r="G380" s="5" t="str">
        <f t="shared" si="9"/>
        <v xml:space="preserve">  </v>
      </c>
      <c r="I380" s="1"/>
      <c r="J380" s="1"/>
      <c r="K380" s="6"/>
      <c r="L380" s="6"/>
      <c r="M380" s="6"/>
      <c r="N380" s="6"/>
      <c r="O380" s="6"/>
      <c r="P380" s="7"/>
      <c r="Q380" s="1"/>
      <c r="R380" s="1"/>
    </row>
    <row r="381" spans="1:18" s="5" customFormat="1" x14ac:dyDescent="0.2">
      <c r="A381" s="1"/>
      <c r="B381" s="1"/>
      <c r="C381" s="58"/>
      <c r="D381" s="3"/>
      <c r="E381" s="4"/>
      <c r="F381" s="4"/>
      <c r="G381" s="5" t="str">
        <f t="shared" si="9"/>
        <v xml:space="preserve">  </v>
      </c>
      <c r="I381" s="1"/>
      <c r="J381" s="1"/>
      <c r="K381" s="6"/>
      <c r="L381" s="6"/>
      <c r="M381" s="6"/>
      <c r="N381" s="6"/>
      <c r="O381" s="6"/>
      <c r="P381" s="7"/>
      <c r="Q381" s="1"/>
      <c r="R381" s="1"/>
    </row>
    <row r="382" spans="1:18" s="5" customFormat="1" x14ac:dyDescent="0.2">
      <c r="A382" s="1"/>
      <c r="B382" s="1"/>
      <c r="C382" s="58"/>
      <c r="D382" s="3"/>
      <c r="E382" s="4"/>
      <c r="F382" s="4"/>
      <c r="G382" s="5" t="str">
        <f t="shared" si="9"/>
        <v xml:space="preserve">  </v>
      </c>
      <c r="I382" s="1"/>
      <c r="J382" s="1"/>
      <c r="K382" s="6"/>
      <c r="L382" s="6"/>
      <c r="M382" s="6"/>
      <c r="N382" s="6"/>
      <c r="O382" s="6"/>
      <c r="P382" s="7"/>
      <c r="Q382" s="1"/>
      <c r="R382" s="1"/>
    </row>
    <row r="383" spans="1:18" s="5" customFormat="1" x14ac:dyDescent="0.2">
      <c r="A383" s="1"/>
      <c r="B383" s="1"/>
      <c r="C383" s="58"/>
      <c r="D383" s="3"/>
      <c r="E383" s="4"/>
      <c r="F383" s="4"/>
      <c r="G383" s="5" t="str">
        <f t="shared" si="9"/>
        <v xml:space="preserve">  </v>
      </c>
      <c r="I383" s="1"/>
      <c r="J383" s="1"/>
      <c r="K383" s="6"/>
      <c r="L383" s="6"/>
      <c r="M383" s="6"/>
      <c r="N383" s="6"/>
      <c r="O383" s="6"/>
      <c r="P383" s="7"/>
      <c r="Q383" s="1"/>
      <c r="R383" s="1"/>
    </row>
    <row r="384" spans="1:18" s="5" customFormat="1" x14ac:dyDescent="0.2">
      <c r="A384" s="1"/>
      <c r="B384" s="1"/>
      <c r="C384" s="58"/>
      <c r="D384" s="3"/>
      <c r="E384" s="4"/>
      <c r="F384" s="4"/>
      <c r="G384" s="5" t="str">
        <f t="shared" si="9"/>
        <v xml:space="preserve">  </v>
      </c>
      <c r="I384" s="1"/>
      <c r="J384" s="1"/>
      <c r="K384" s="6"/>
      <c r="L384" s="6"/>
      <c r="M384" s="6"/>
      <c r="N384" s="6"/>
      <c r="O384" s="6"/>
      <c r="P384" s="7"/>
      <c r="Q384" s="1"/>
      <c r="R384" s="1"/>
    </row>
    <row r="385" spans="1:18" s="5" customFormat="1" x14ac:dyDescent="0.2">
      <c r="A385" s="1"/>
      <c r="B385" s="1"/>
      <c r="C385" s="58"/>
      <c r="D385" s="3"/>
      <c r="E385" s="4"/>
      <c r="F385" s="4"/>
      <c r="G385" s="5" t="str">
        <f t="shared" si="9"/>
        <v xml:space="preserve">  </v>
      </c>
      <c r="I385" s="1"/>
      <c r="J385" s="1"/>
      <c r="K385" s="6"/>
      <c r="L385" s="6"/>
      <c r="M385" s="6"/>
      <c r="N385" s="6"/>
      <c r="O385" s="6"/>
      <c r="P385" s="7"/>
      <c r="Q385" s="1"/>
      <c r="R385" s="1"/>
    </row>
    <row r="386" spans="1:18" s="5" customFormat="1" x14ac:dyDescent="0.2">
      <c r="A386" s="1"/>
      <c r="B386" s="1"/>
      <c r="C386" s="58"/>
      <c r="D386" s="3"/>
      <c r="E386" s="4"/>
      <c r="F386" s="4"/>
      <c r="G386" s="5" t="str">
        <f t="shared" si="9"/>
        <v xml:space="preserve">  </v>
      </c>
      <c r="I386" s="1"/>
      <c r="J386" s="1"/>
      <c r="K386" s="6"/>
      <c r="L386" s="6"/>
      <c r="M386" s="6"/>
      <c r="N386" s="6"/>
      <c r="O386" s="6"/>
      <c r="P386" s="7"/>
      <c r="Q386" s="1"/>
      <c r="R386" s="1"/>
    </row>
    <row r="387" spans="1:18" s="5" customFormat="1" x14ac:dyDescent="0.2">
      <c r="A387" s="1"/>
      <c r="B387" s="1"/>
      <c r="C387" s="58"/>
      <c r="D387" s="3"/>
      <c r="E387" s="4"/>
      <c r="F387" s="4"/>
      <c r="G387" s="5" t="str">
        <f t="shared" si="9"/>
        <v xml:space="preserve">  </v>
      </c>
      <c r="I387" s="1"/>
      <c r="J387" s="1"/>
      <c r="K387" s="6"/>
      <c r="L387" s="6"/>
      <c r="M387" s="6"/>
      <c r="N387" s="6"/>
      <c r="O387" s="6"/>
      <c r="P387" s="7"/>
      <c r="Q387" s="1"/>
      <c r="R387" s="1"/>
    </row>
    <row r="388" spans="1:18" s="5" customFormat="1" x14ac:dyDescent="0.2">
      <c r="A388" s="1"/>
      <c r="B388" s="1"/>
      <c r="C388" s="58"/>
      <c r="D388" s="3"/>
      <c r="E388" s="4"/>
      <c r="F388" s="4"/>
      <c r="G388" s="5" t="str">
        <f t="shared" si="9"/>
        <v xml:space="preserve">  </v>
      </c>
      <c r="I388" s="1"/>
      <c r="J388" s="1"/>
      <c r="K388" s="6"/>
      <c r="L388" s="6"/>
      <c r="M388" s="6"/>
      <c r="N388" s="6"/>
      <c r="O388" s="6"/>
      <c r="P388" s="7"/>
      <c r="Q388" s="1"/>
      <c r="R388" s="1"/>
    </row>
    <row r="389" spans="1:18" s="5" customFormat="1" x14ac:dyDescent="0.2">
      <c r="A389" s="1"/>
      <c r="B389" s="1"/>
      <c r="C389" s="58"/>
      <c r="D389" s="3"/>
      <c r="E389" s="4"/>
      <c r="F389" s="4"/>
      <c r="G389" s="5" t="str">
        <f t="shared" si="9"/>
        <v xml:space="preserve">  </v>
      </c>
      <c r="I389" s="1"/>
      <c r="J389" s="1"/>
      <c r="K389" s="6"/>
      <c r="L389" s="6"/>
      <c r="M389" s="6"/>
      <c r="N389" s="6"/>
      <c r="O389" s="6"/>
      <c r="P389" s="7"/>
      <c r="Q389" s="1"/>
      <c r="R389" s="1"/>
    </row>
    <row r="390" spans="1:18" s="5" customFormat="1" x14ac:dyDescent="0.2">
      <c r="A390" s="1"/>
      <c r="B390" s="1"/>
      <c r="C390" s="58"/>
      <c r="D390" s="3"/>
      <c r="E390" s="4"/>
      <c r="F390" s="4"/>
      <c r="G390" s="5" t="str">
        <f t="shared" si="9"/>
        <v xml:space="preserve">  </v>
      </c>
      <c r="I390" s="1"/>
      <c r="J390" s="1"/>
      <c r="K390" s="6"/>
      <c r="L390" s="6"/>
      <c r="M390" s="6"/>
      <c r="N390" s="6"/>
      <c r="O390" s="6"/>
      <c r="P390" s="7"/>
      <c r="Q390" s="1"/>
      <c r="R390" s="1"/>
    </row>
    <row r="391" spans="1:18" s="5" customFormat="1" x14ac:dyDescent="0.2">
      <c r="A391" s="1"/>
      <c r="B391" s="1"/>
      <c r="C391" s="58"/>
      <c r="D391" s="3"/>
      <c r="E391" s="4"/>
      <c r="F391" s="4"/>
      <c r="G391" s="5" t="str">
        <f t="shared" si="9"/>
        <v xml:space="preserve">  </v>
      </c>
      <c r="I391" s="1"/>
      <c r="J391" s="1"/>
      <c r="K391" s="6"/>
      <c r="L391" s="6"/>
      <c r="M391" s="6"/>
      <c r="N391" s="6"/>
      <c r="O391" s="6"/>
      <c r="P391" s="7"/>
      <c r="Q391" s="1"/>
      <c r="R391" s="1"/>
    </row>
    <row r="392" spans="1:18" s="5" customFormat="1" x14ac:dyDescent="0.2">
      <c r="A392" s="1"/>
      <c r="B392" s="1"/>
      <c r="C392" s="58"/>
      <c r="D392" s="3"/>
      <c r="E392" s="4"/>
      <c r="F392" s="4"/>
      <c r="G392" s="5" t="str">
        <f t="shared" si="9"/>
        <v xml:space="preserve">  </v>
      </c>
      <c r="I392" s="1"/>
      <c r="J392" s="1"/>
      <c r="K392" s="6"/>
      <c r="L392" s="6"/>
      <c r="M392" s="6"/>
      <c r="N392" s="6"/>
      <c r="O392" s="6"/>
      <c r="P392" s="7"/>
      <c r="Q392" s="1"/>
      <c r="R392" s="1"/>
    </row>
    <row r="393" spans="1:18" s="5" customFormat="1" x14ac:dyDescent="0.2">
      <c r="A393" s="1"/>
      <c r="B393" s="1"/>
      <c r="C393" s="58"/>
      <c r="D393" s="3"/>
      <c r="E393" s="4"/>
      <c r="F393" s="4"/>
      <c r="G393" s="5" t="str">
        <f t="shared" si="9"/>
        <v xml:space="preserve">  </v>
      </c>
      <c r="I393" s="1"/>
      <c r="J393" s="1"/>
      <c r="K393" s="6"/>
      <c r="L393" s="6"/>
      <c r="M393" s="6"/>
      <c r="N393" s="6"/>
      <c r="O393" s="6"/>
      <c r="P393" s="7"/>
      <c r="Q393" s="1"/>
      <c r="R393" s="1"/>
    </row>
    <row r="394" spans="1:18" s="5" customFormat="1" x14ac:dyDescent="0.2">
      <c r="A394" s="1"/>
      <c r="B394" s="1"/>
      <c r="C394" s="58"/>
      <c r="D394" s="3"/>
      <c r="E394" s="4"/>
      <c r="F394" s="4"/>
      <c r="G394" s="5" t="str">
        <f t="shared" si="9"/>
        <v xml:space="preserve">  </v>
      </c>
      <c r="I394" s="1"/>
      <c r="J394" s="1"/>
      <c r="K394" s="6"/>
      <c r="L394" s="6"/>
      <c r="M394" s="6"/>
      <c r="N394" s="6"/>
      <c r="O394" s="6"/>
      <c r="P394" s="7"/>
      <c r="Q394" s="1"/>
      <c r="R394" s="1"/>
    </row>
    <row r="395" spans="1:18" s="5" customFormat="1" x14ac:dyDescent="0.2">
      <c r="A395" s="1"/>
      <c r="B395" s="1"/>
      <c r="C395" s="58"/>
      <c r="D395" s="3"/>
      <c r="E395" s="4"/>
      <c r="F395" s="4"/>
      <c r="G395" s="5" t="str">
        <f t="shared" si="9"/>
        <v xml:space="preserve">  </v>
      </c>
      <c r="I395" s="1"/>
      <c r="J395" s="1"/>
      <c r="K395" s="6"/>
      <c r="L395" s="6"/>
      <c r="M395" s="6"/>
      <c r="N395" s="6"/>
      <c r="O395" s="6"/>
      <c r="P395" s="7"/>
      <c r="Q395" s="1"/>
      <c r="R395" s="1"/>
    </row>
    <row r="396" spans="1:18" s="5" customFormat="1" x14ac:dyDescent="0.2">
      <c r="A396" s="1"/>
      <c r="B396" s="1"/>
      <c r="C396" s="58"/>
      <c r="D396" s="3"/>
      <c r="E396" s="4"/>
      <c r="F396" s="4"/>
      <c r="G396" s="5" t="str">
        <f t="shared" si="9"/>
        <v xml:space="preserve">  </v>
      </c>
      <c r="I396" s="1"/>
      <c r="J396" s="1"/>
      <c r="K396" s="6"/>
      <c r="L396" s="6"/>
      <c r="M396" s="6"/>
      <c r="N396" s="6"/>
      <c r="O396" s="6"/>
      <c r="P396" s="7"/>
      <c r="Q396" s="1"/>
      <c r="R396" s="1"/>
    </row>
    <row r="397" spans="1:18" s="5" customFormat="1" x14ac:dyDescent="0.2">
      <c r="A397" s="1"/>
      <c r="B397" s="1"/>
      <c r="C397" s="58"/>
      <c r="D397" s="3"/>
      <c r="E397" s="4"/>
      <c r="F397" s="4"/>
      <c r="G397" s="5" t="str">
        <f t="shared" si="9"/>
        <v xml:space="preserve">  </v>
      </c>
      <c r="I397" s="1"/>
      <c r="J397" s="1"/>
      <c r="K397" s="6"/>
      <c r="L397" s="6"/>
      <c r="M397" s="6"/>
      <c r="N397" s="6"/>
      <c r="O397" s="6"/>
      <c r="P397" s="7"/>
      <c r="Q397" s="1"/>
      <c r="R397" s="1"/>
    </row>
    <row r="398" spans="1:18" s="5" customFormat="1" x14ac:dyDescent="0.2">
      <c r="A398" s="1"/>
      <c r="B398" s="1"/>
      <c r="C398" s="58"/>
      <c r="D398" s="3"/>
      <c r="E398" s="4"/>
      <c r="F398" s="4"/>
      <c r="G398" s="5" t="str">
        <f t="shared" si="9"/>
        <v xml:space="preserve">  </v>
      </c>
      <c r="I398" s="1"/>
      <c r="J398" s="1"/>
      <c r="K398" s="6"/>
      <c r="L398" s="6"/>
      <c r="M398" s="6"/>
      <c r="N398" s="6"/>
      <c r="O398" s="6"/>
      <c r="P398" s="7"/>
      <c r="Q398" s="1"/>
      <c r="R398" s="1"/>
    </row>
    <row r="399" spans="1:18" s="5" customFormat="1" x14ac:dyDescent="0.2">
      <c r="A399" s="1"/>
      <c r="B399" s="1"/>
      <c r="C399" s="58"/>
      <c r="D399" s="3"/>
      <c r="E399" s="4"/>
      <c r="F399" s="4"/>
      <c r="G399" s="5" t="str">
        <f t="shared" si="9"/>
        <v xml:space="preserve">  </v>
      </c>
      <c r="I399" s="1"/>
      <c r="J399" s="1"/>
      <c r="K399" s="6"/>
      <c r="L399" s="6"/>
      <c r="M399" s="6"/>
      <c r="N399" s="6"/>
      <c r="O399" s="6"/>
      <c r="P399" s="7"/>
      <c r="Q399" s="1"/>
      <c r="R399" s="1"/>
    </row>
    <row r="400" spans="1:18" s="5" customFormat="1" x14ac:dyDescent="0.2">
      <c r="A400" s="1"/>
      <c r="B400" s="1"/>
      <c r="C400" s="58"/>
      <c r="D400" s="3"/>
      <c r="E400" s="4"/>
      <c r="F400" s="4"/>
      <c r="G400" s="5" t="str">
        <f t="shared" si="9"/>
        <v xml:space="preserve">  </v>
      </c>
      <c r="I400" s="1"/>
      <c r="J400" s="1"/>
      <c r="K400" s="6"/>
      <c r="L400" s="6"/>
      <c r="M400" s="6"/>
      <c r="N400" s="6"/>
      <c r="O400" s="6"/>
      <c r="P400" s="7"/>
      <c r="Q400" s="1"/>
      <c r="R400" s="1"/>
    </row>
    <row r="401" spans="1:18" s="5" customFormat="1" x14ac:dyDescent="0.2">
      <c r="A401" s="1"/>
      <c r="B401" s="1"/>
      <c r="C401" s="58"/>
      <c r="D401" s="3"/>
      <c r="E401" s="4"/>
      <c r="F401" s="4"/>
      <c r="G401" s="5" t="str">
        <f t="shared" si="9"/>
        <v xml:space="preserve">  </v>
      </c>
      <c r="I401" s="1"/>
      <c r="J401" s="1"/>
      <c r="K401" s="6"/>
      <c r="L401" s="6"/>
      <c r="M401" s="6"/>
      <c r="N401" s="6"/>
      <c r="O401" s="6"/>
      <c r="P401" s="7"/>
      <c r="Q401" s="1"/>
      <c r="R401" s="1"/>
    </row>
    <row r="402" spans="1:18" s="5" customFormat="1" x14ac:dyDescent="0.2">
      <c r="A402" s="1"/>
      <c r="B402" s="1"/>
      <c r="C402" s="58"/>
      <c r="D402" s="3"/>
      <c r="E402" s="4"/>
      <c r="F402" s="4"/>
      <c r="G402" s="5" t="str">
        <f t="shared" si="9"/>
        <v xml:space="preserve">  </v>
      </c>
      <c r="I402" s="1"/>
      <c r="J402" s="1"/>
      <c r="K402" s="6"/>
      <c r="L402" s="6"/>
      <c r="M402" s="6"/>
      <c r="N402" s="6"/>
      <c r="O402" s="6"/>
      <c r="P402" s="7"/>
      <c r="Q402" s="1"/>
      <c r="R402" s="1"/>
    </row>
    <row r="403" spans="1:18" s="5" customFormat="1" x14ac:dyDescent="0.2">
      <c r="A403" s="1"/>
      <c r="B403" s="1"/>
      <c r="C403" s="58"/>
      <c r="D403" s="3"/>
      <c r="E403" s="4"/>
      <c r="F403" s="4"/>
      <c r="G403" s="5" t="str">
        <f t="shared" si="9"/>
        <v xml:space="preserve">  </v>
      </c>
      <c r="I403" s="1"/>
      <c r="J403" s="1"/>
      <c r="K403" s="6"/>
      <c r="L403" s="6"/>
      <c r="M403" s="6"/>
      <c r="N403" s="6"/>
      <c r="O403" s="6"/>
      <c r="P403" s="7"/>
      <c r="Q403" s="1"/>
      <c r="R403" s="1"/>
    </row>
    <row r="404" spans="1:18" s="5" customFormat="1" x14ac:dyDescent="0.2">
      <c r="A404" s="1"/>
      <c r="B404" s="1"/>
      <c r="C404" s="58"/>
      <c r="D404" s="3"/>
      <c r="E404" s="4"/>
      <c r="F404" s="4"/>
      <c r="G404" s="5" t="str">
        <f t="shared" si="9"/>
        <v xml:space="preserve">  </v>
      </c>
      <c r="I404" s="1"/>
      <c r="J404" s="1"/>
      <c r="K404" s="6"/>
      <c r="L404" s="6"/>
      <c r="M404" s="6"/>
      <c r="N404" s="6"/>
      <c r="O404" s="6"/>
      <c r="P404" s="7"/>
      <c r="Q404" s="1"/>
      <c r="R404" s="1"/>
    </row>
    <row r="405" spans="1:18" s="5" customFormat="1" x14ac:dyDescent="0.2">
      <c r="A405" s="1"/>
      <c r="B405" s="1"/>
      <c r="C405" s="58"/>
      <c r="D405" s="3"/>
      <c r="E405" s="4"/>
      <c r="F405" s="4"/>
      <c r="G405" s="5" t="str">
        <f t="shared" si="9"/>
        <v xml:space="preserve">  </v>
      </c>
      <c r="I405" s="1"/>
      <c r="J405" s="1"/>
      <c r="K405" s="6"/>
      <c r="L405" s="6"/>
      <c r="M405" s="6"/>
      <c r="N405" s="6"/>
      <c r="O405" s="6"/>
      <c r="P405" s="7"/>
      <c r="Q405" s="1"/>
      <c r="R405" s="1"/>
    </row>
    <row r="406" spans="1:18" s="5" customFormat="1" x14ac:dyDescent="0.2">
      <c r="A406" s="1"/>
      <c r="B406" s="1"/>
      <c r="C406" s="58"/>
      <c r="D406" s="3"/>
      <c r="E406" s="4"/>
      <c r="F406" s="4"/>
      <c r="G406" s="5" t="str">
        <f t="shared" si="9"/>
        <v xml:space="preserve">  </v>
      </c>
      <c r="I406" s="1"/>
      <c r="J406" s="1"/>
      <c r="K406" s="6"/>
      <c r="L406" s="6"/>
      <c r="M406" s="6"/>
      <c r="N406" s="6"/>
      <c r="O406" s="6"/>
      <c r="P406" s="7"/>
      <c r="Q406" s="1"/>
      <c r="R406" s="1"/>
    </row>
    <row r="407" spans="1:18" s="5" customFormat="1" x14ac:dyDescent="0.2">
      <c r="A407" s="1"/>
      <c r="B407" s="1"/>
      <c r="C407" s="58"/>
      <c r="D407" s="3"/>
      <c r="E407" s="4"/>
      <c r="F407" s="4"/>
      <c r="G407" s="5" t="str">
        <f t="shared" si="9"/>
        <v xml:space="preserve">  </v>
      </c>
      <c r="I407" s="1"/>
      <c r="J407" s="1"/>
      <c r="K407" s="6"/>
      <c r="L407" s="6"/>
      <c r="M407" s="6"/>
      <c r="N407" s="6"/>
      <c r="O407" s="6"/>
      <c r="P407" s="7"/>
      <c r="Q407" s="1"/>
      <c r="R407" s="1"/>
    </row>
    <row r="408" spans="1:18" s="5" customFormat="1" x14ac:dyDescent="0.2">
      <c r="A408" s="1"/>
      <c r="B408" s="1"/>
      <c r="C408" s="58"/>
      <c r="D408" s="3"/>
      <c r="E408" s="4"/>
      <c r="F408" s="4"/>
      <c r="G408" s="5" t="str">
        <f t="shared" si="9"/>
        <v xml:space="preserve">  </v>
      </c>
      <c r="I408" s="1"/>
      <c r="J408" s="1"/>
      <c r="K408" s="6"/>
      <c r="L408" s="6"/>
      <c r="M408" s="6"/>
      <c r="N408" s="6"/>
      <c r="O408" s="6"/>
      <c r="P408" s="7"/>
      <c r="Q408" s="1"/>
      <c r="R408" s="1"/>
    </row>
    <row r="409" spans="1:18" s="5" customFormat="1" x14ac:dyDescent="0.2">
      <c r="A409" s="1"/>
      <c r="B409" s="1"/>
      <c r="C409" s="58"/>
      <c r="D409" s="3"/>
      <c r="E409" s="4"/>
      <c r="F409" s="4"/>
      <c r="G409" s="5" t="str">
        <f t="shared" si="9"/>
        <v xml:space="preserve">  </v>
      </c>
      <c r="I409" s="1"/>
      <c r="J409" s="1"/>
      <c r="K409" s="6"/>
      <c r="L409" s="6"/>
      <c r="M409" s="6"/>
      <c r="N409" s="6"/>
      <c r="O409" s="6"/>
      <c r="P409" s="7"/>
      <c r="Q409" s="1"/>
      <c r="R409" s="1"/>
    </row>
    <row r="410" spans="1:18" s="5" customFormat="1" x14ac:dyDescent="0.2">
      <c r="A410" s="1"/>
      <c r="B410" s="1"/>
      <c r="C410" s="58"/>
      <c r="D410" s="3"/>
      <c r="E410" s="4"/>
      <c r="F410" s="4"/>
      <c r="G410" s="5" t="str">
        <f t="shared" si="9"/>
        <v xml:space="preserve">  </v>
      </c>
      <c r="I410" s="1"/>
      <c r="J410" s="1"/>
      <c r="K410" s="6"/>
      <c r="L410" s="6"/>
      <c r="M410" s="6"/>
      <c r="N410" s="6"/>
      <c r="O410" s="6"/>
      <c r="P410" s="7"/>
      <c r="Q410" s="1"/>
      <c r="R410" s="1"/>
    </row>
    <row r="411" spans="1:18" s="5" customFormat="1" x14ac:dyDescent="0.2">
      <c r="A411" s="1"/>
      <c r="B411" s="1"/>
      <c r="C411" s="58"/>
      <c r="D411" s="3"/>
      <c r="E411" s="4"/>
      <c r="F411" s="4"/>
      <c r="G411" s="5" t="str">
        <f t="shared" si="9"/>
        <v xml:space="preserve">  </v>
      </c>
      <c r="I411" s="1"/>
      <c r="J411" s="1"/>
      <c r="K411" s="6"/>
      <c r="L411" s="6"/>
      <c r="M411" s="6"/>
      <c r="N411" s="6"/>
      <c r="O411" s="6"/>
      <c r="P411" s="7"/>
      <c r="Q411" s="1"/>
      <c r="R411" s="1"/>
    </row>
    <row r="412" spans="1:18" s="5" customFormat="1" x14ac:dyDescent="0.2">
      <c r="A412" s="1"/>
      <c r="B412" s="1"/>
      <c r="C412" s="58"/>
      <c r="D412" s="3"/>
      <c r="E412" s="4"/>
      <c r="F412" s="4"/>
      <c r="G412" s="5" t="str">
        <f t="shared" si="9"/>
        <v xml:space="preserve">  </v>
      </c>
      <c r="I412" s="1"/>
      <c r="J412" s="1"/>
      <c r="K412" s="6"/>
      <c r="L412" s="6"/>
      <c r="M412" s="6"/>
      <c r="N412" s="6"/>
      <c r="O412" s="6"/>
      <c r="P412" s="7"/>
      <c r="Q412" s="1"/>
      <c r="R412" s="1"/>
    </row>
    <row r="413" spans="1:18" s="5" customFormat="1" x14ac:dyDescent="0.2">
      <c r="A413" s="1"/>
      <c r="B413" s="1"/>
      <c r="C413" s="58"/>
      <c r="D413" s="3"/>
      <c r="E413" s="4"/>
      <c r="F413" s="4"/>
      <c r="G413" s="5" t="str">
        <f t="shared" si="9"/>
        <v xml:space="preserve">  </v>
      </c>
      <c r="I413" s="1"/>
      <c r="J413" s="1"/>
      <c r="K413" s="6"/>
      <c r="L413" s="6"/>
      <c r="M413" s="6"/>
      <c r="N413" s="6"/>
      <c r="O413" s="6"/>
      <c r="P413" s="7"/>
      <c r="Q413" s="1"/>
      <c r="R413" s="1"/>
    </row>
    <row r="414" spans="1:18" s="5" customFormat="1" x14ac:dyDescent="0.2">
      <c r="A414" s="1"/>
      <c r="B414" s="1"/>
      <c r="C414" s="58"/>
      <c r="D414" s="3"/>
      <c r="E414" s="4"/>
      <c r="F414" s="4"/>
      <c r="G414" s="5" t="str">
        <f t="shared" si="9"/>
        <v xml:space="preserve">  </v>
      </c>
      <c r="I414" s="1"/>
      <c r="J414" s="1"/>
      <c r="K414" s="6"/>
      <c r="L414" s="6"/>
      <c r="M414" s="6"/>
      <c r="N414" s="6"/>
      <c r="O414" s="6"/>
      <c r="P414" s="7"/>
      <c r="Q414" s="1"/>
      <c r="R414" s="1"/>
    </row>
    <row r="415" spans="1:18" s="5" customFormat="1" x14ac:dyDescent="0.2">
      <c r="A415" s="1"/>
      <c r="B415" s="1"/>
      <c r="C415" s="58"/>
      <c r="D415" s="3"/>
      <c r="E415" s="4"/>
      <c r="F415" s="4"/>
      <c r="G415" s="5" t="str">
        <f t="shared" si="9"/>
        <v xml:space="preserve">  </v>
      </c>
      <c r="I415" s="1"/>
      <c r="J415" s="1"/>
      <c r="K415" s="6"/>
      <c r="L415" s="6"/>
      <c r="M415" s="6"/>
      <c r="N415" s="6"/>
      <c r="O415" s="6"/>
      <c r="P415" s="7"/>
      <c r="Q415" s="1"/>
      <c r="R415" s="1"/>
    </row>
    <row r="416" spans="1:18" s="5" customFormat="1" x14ac:dyDescent="0.2">
      <c r="A416" s="1"/>
      <c r="B416" s="1"/>
      <c r="C416" s="58"/>
      <c r="D416" s="3"/>
      <c r="E416" s="4"/>
      <c r="F416" s="4"/>
      <c r="G416" s="5" t="str">
        <f t="shared" si="9"/>
        <v xml:space="preserve">  </v>
      </c>
      <c r="I416" s="1"/>
      <c r="J416" s="1"/>
      <c r="K416" s="6"/>
      <c r="L416" s="6"/>
      <c r="M416" s="6"/>
      <c r="N416" s="6"/>
      <c r="O416" s="6"/>
      <c r="P416" s="7"/>
      <c r="Q416" s="1"/>
      <c r="R416" s="1"/>
    </row>
    <row r="417" spans="1:18" s="5" customFormat="1" x14ac:dyDescent="0.2">
      <c r="A417" s="1"/>
      <c r="B417" s="1"/>
      <c r="C417" s="58"/>
      <c r="D417" s="3"/>
      <c r="E417" s="4"/>
      <c r="F417" s="4"/>
      <c r="G417" s="5" t="str">
        <f t="shared" si="9"/>
        <v xml:space="preserve">  </v>
      </c>
      <c r="I417" s="1"/>
      <c r="J417" s="1"/>
      <c r="K417" s="6"/>
      <c r="L417" s="6"/>
      <c r="M417" s="6"/>
      <c r="N417" s="6"/>
      <c r="O417" s="6"/>
      <c r="P417" s="7"/>
      <c r="Q417" s="1"/>
      <c r="R417" s="1"/>
    </row>
    <row r="418" spans="1:18" s="5" customFormat="1" x14ac:dyDescent="0.2">
      <c r="A418" s="1"/>
      <c r="B418" s="1"/>
      <c r="C418" s="58"/>
      <c r="D418" s="3"/>
      <c r="E418" s="4"/>
      <c r="F418" s="4"/>
      <c r="G418" s="5" t="str">
        <f t="shared" si="9"/>
        <v xml:space="preserve">  </v>
      </c>
      <c r="I418" s="1"/>
      <c r="J418" s="1"/>
      <c r="K418" s="6"/>
      <c r="L418" s="6"/>
      <c r="M418" s="6"/>
      <c r="N418" s="6"/>
      <c r="O418" s="6"/>
      <c r="P418" s="7"/>
      <c r="Q418" s="1"/>
      <c r="R418" s="1"/>
    </row>
    <row r="419" spans="1:18" s="5" customFormat="1" x14ac:dyDescent="0.2">
      <c r="A419" s="1"/>
      <c r="B419" s="1"/>
      <c r="C419" s="58"/>
      <c r="D419" s="3"/>
      <c r="E419" s="4"/>
      <c r="F419" s="4"/>
      <c r="G419" s="5" t="str">
        <f t="shared" si="9"/>
        <v xml:space="preserve">  </v>
      </c>
      <c r="I419" s="1"/>
      <c r="J419" s="1"/>
      <c r="K419" s="6"/>
      <c r="L419" s="6"/>
      <c r="M419" s="6"/>
      <c r="N419" s="6"/>
      <c r="O419" s="6"/>
      <c r="P419" s="7"/>
      <c r="Q419" s="1"/>
      <c r="R419" s="1"/>
    </row>
    <row r="420" spans="1:18" s="5" customFormat="1" x14ac:dyDescent="0.2">
      <c r="A420" s="1"/>
      <c r="B420" s="1"/>
      <c r="C420" s="58"/>
      <c r="D420" s="3"/>
      <c r="E420" s="4"/>
      <c r="F420" s="4"/>
      <c r="G420" s="5" t="str">
        <f t="shared" si="9"/>
        <v xml:space="preserve">  </v>
      </c>
      <c r="I420" s="1"/>
      <c r="J420" s="1"/>
      <c r="K420" s="6"/>
      <c r="L420" s="6"/>
      <c r="M420" s="6"/>
      <c r="N420" s="6"/>
      <c r="O420" s="6"/>
      <c r="P420" s="7"/>
      <c r="Q420" s="1"/>
      <c r="R420" s="1"/>
    </row>
    <row r="421" spans="1:18" s="5" customFormat="1" x14ac:dyDescent="0.2">
      <c r="A421" s="1"/>
      <c r="B421" s="1"/>
      <c r="C421" s="58"/>
      <c r="D421" s="3"/>
      <c r="E421" s="4"/>
      <c r="F421" s="4"/>
      <c r="G421" s="5" t="str">
        <f t="shared" si="9"/>
        <v xml:space="preserve">  </v>
      </c>
      <c r="I421" s="1"/>
      <c r="J421" s="1"/>
      <c r="K421" s="6"/>
      <c r="L421" s="6"/>
      <c r="M421" s="6"/>
      <c r="N421" s="6"/>
      <c r="O421" s="6"/>
      <c r="P421" s="7"/>
      <c r="Q421" s="1"/>
      <c r="R421" s="1"/>
    </row>
    <row r="422" spans="1:18" s="5" customFormat="1" x14ac:dyDescent="0.2">
      <c r="A422" s="1"/>
      <c r="B422" s="1"/>
      <c r="C422" s="58"/>
      <c r="D422" s="3"/>
      <c r="E422" s="4"/>
      <c r="F422" s="4"/>
      <c r="G422" s="5" t="str">
        <f t="shared" si="9"/>
        <v xml:space="preserve">  </v>
      </c>
      <c r="I422" s="1"/>
      <c r="J422" s="1"/>
      <c r="K422" s="6"/>
      <c r="L422" s="6"/>
      <c r="M422" s="6"/>
      <c r="N422" s="6"/>
      <c r="O422" s="6"/>
      <c r="P422" s="7"/>
      <c r="Q422" s="1"/>
      <c r="R422" s="1"/>
    </row>
    <row r="423" spans="1:18" s="5" customFormat="1" x14ac:dyDescent="0.2">
      <c r="A423" s="1"/>
      <c r="B423" s="1"/>
      <c r="C423" s="58"/>
      <c r="D423" s="3"/>
      <c r="E423" s="4"/>
      <c r="F423" s="4"/>
      <c r="G423" s="5" t="str">
        <f t="shared" si="9"/>
        <v xml:space="preserve">  </v>
      </c>
      <c r="I423" s="1"/>
      <c r="J423" s="1"/>
      <c r="K423" s="6"/>
      <c r="L423" s="6"/>
      <c r="M423" s="6"/>
      <c r="N423" s="6"/>
      <c r="O423" s="6"/>
      <c r="P423" s="7"/>
      <c r="Q423" s="1"/>
      <c r="R423" s="1"/>
    </row>
    <row r="424" spans="1:18" s="5" customFormat="1" x14ac:dyDescent="0.2">
      <c r="A424" s="1"/>
      <c r="B424" s="1"/>
      <c r="C424" s="58"/>
      <c r="D424" s="3"/>
      <c r="E424" s="4"/>
      <c r="F424" s="4"/>
      <c r="G424" s="5" t="str">
        <f t="shared" si="9"/>
        <v xml:space="preserve">  </v>
      </c>
      <c r="I424" s="1"/>
      <c r="J424" s="1"/>
      <c r="K424" s="6"/>
      <c r="L424" s="6"/>
      <c r="M424" s="6"/>
      <c r="N424" s="6"/>
      <c r="O424" s="6"/>
      <c r="P424" s="7"/>
      <c r="Q424" s="1"/>
      <c r="R424" s="1"/>
    </row>
    <row r="425" spans="1:18" s="5" customFormat="1" x14ac:dyDescent="0.2">
      <c r="A425" s="1"/>
      <c r="B425" s="1"/>
      <c r="C425" s="58"/>
      <c r="D425" s="3"/>
      <c r="E425" s="4"/>
      <c r="F425" s="4"/>
      <c r="G425" s="5" t="str">
        <f t="shared" si="9"/>
        <v xml:space="preserve">  </v>
      </c>
      <c r="I425" s="1"/>
      <c r="J425" s="1"/>
      <c r="K425" s="6"/>
      <c r="L425" s="6"/>
      <c r="M425" s="6"/>
      <c r="N425" s="6"/>
      <c r="O425" s="6"/>
      <c r="P425" s="7"/>
      <c r="Q425" s="1"/>
      <c r="R425" s="1"/>
    </row>
    <row r="426" spans="1:18" s="5" customFormat="1" x14ac:dyDescent="0.2">
      <c r="A426" s="1"/>
      <c r="B426" s="1"/>
      <c r="C426" s="58"/>
      <c r="D426" s="3"/>
      <c r="E426" s="4"/>
      <c r="F426" s="4"/>
      <c r="G426" s="5" t="str">
        <f t="shared" si="9"/>
        <v xml:space="preserve">  </v>
      </c>
      <c r="I426" s="1"/>
      <c r="J426" s="1"/>
      <c r="K426" s="6"/>
      <c r="L426" s="6"/>
      <c r="M426" s="6"/>
      <c r="N426" s="6"/>
      <c r="O426" s="6"/>
      <c r="P426" s="7"/>
      <c r="Q426" s="1"/>
      <c r="R426" s="1"/>
    </row>
    <row r="427" spans="1:18" s="5" customFormat="1" x14ac:dyDescent="0.2">
      <c r="A427" s="1"/>
      <c r="B427" s="1"/>
      <c r="C427" s="58"/>
      <c r="D427" s="3"/>
      <c r="E427" s="4"/>
      <c r="F427" s="4"/>
      <c r="G427" s="5" t="str">
        <f t="shared" si="9"/>
        <v xml:space="preserve">  </v>
      </c>
      <c r="I427" s="1"/>
      <c r="J427" s="1"/>
      <c r="K427" s="6"/>
      <c r="L427" s="6"/>
      <c r="M427" s="6"/>
      <c r="N427" s="6"/>
      <c r="O427" s="6"/>
      <c r="P427" s="7"/>
      <c r="Q427" s="1"/>
      <c r="R427" s="1"/>
    </row>
    <row r="428" spans="1:18" s="5" customFormat="1" x14ac:dyDescent="0.2">
      <c r="A428" s="1"/>
      <c r="B428" s="1"/>
      <c r="C428" s="58"/>
      <c r="D428" s="3"/>
      <c r="E428" s="4"/>
      <c r="F428" s="4"/>
      <c r="G428" s="5" t="str">
        <f t="shared" si="9"/>
        <v xml:space="preserve">  </v>
      </c>
      <c r="I428" s="1"/>
      <c r="J428" s="1"/>
      <c r="K428" s="6"/>
      <c r="L428" s="6"/>
      <c r="M428" s="6"/>
      <c r="N428" s="6"/>
      <c r="O428" s="6"/>
      <c r="P428" s="7"/>
      <c r="Q428" s="1"/>
      <c r="R428" s="1"/>
    </row>
    <row r="429" spans="1:18" s="5" customFormat="1" x14ac:dyDescent="0.2">
      <c r="A429" s="1"/>
      <c r="B429" s="1"/>
      <c r="C429" s="58"/>
      <c r="D429" s="3"/>
      <c r="E429" s="4"/>
      <c r="F429" s="4"/>
      <c r="G429" s="5" t="str">
        <f t="shared" ref="G429:G492" si="10">IF(E429=0,"  ",(IF(F429=0,"  ",+E429*F429)))</f>
        <v xml:space="preserve">  </v>
      </c>
      <c r="I429" s="1"/>
      <c r="J429" s="1"/>
      <c r="K429" s="6"/>
      <c r="L429" s="6"/>
      <c r="M429" s="6"/>
      <c r="N429" s="6"/>
      <c r="O429" s="6"/>
      <c r="P429" s="7"/>
      <c r="Q429" s="1"/>
      <c r="R429" s="1"/>
    </row>
    <row r="430" spans="1:18" s="5" customFormat="1" x14ac:dyDescent="0.2">
      <c r="A430" s="1"/>
      <c r="B430" s="1"/>
      <c r="C430" s="58"/>
      <c r="D430" s="3"/>
      <c r="E430" s="4"/>
      <c r="F430" s="4"/>
      <c r="G430" s="5" t="str">
        <f t="shared" si="10"/>
        <v xml:space="preserve">  </v>
      </c>
      <c r="I430" s="1"/>
      <c r="J430" s="1"/>
      <c r="K430" s="6"/>
      <c r="L430" s="6"/>
      <c r="M430" s="6"/>
      <c r="N430" s="6"/>
      <c r="O430" s="6"/>
      <c r="P430" s="7"/>
      <c r="Q430" s="1"/>
      <c r="R430" s="1"/>
    </row>
    <row r="431" spans="1:18" s="5" customFormat="1" x14ac:dyDescent="0.2">
      <c r="A431" s="1"/>
      <c r="B431" s="1"/>
      <c r="C431" s="58"/>
      <c r="D431" s="3"/>
      <c r="E431" s="4"/>
      <c r="F431" s="4"/>
      <c r="G431" s="5" t="str">
        <f t="shared" si="10"/>
        <v xml:space="preserve">  </v>
      </c>
      <c r="I431" s="1"/>
      <c r="J431" s="1"/>
      <c r="K431" s="6"/>
      <c r="L431" s="6"/>
      <c r="M431" s="6"/>
      <c r="N431" s="6"/>
      <c r="O431" s="6"/>
      <c r="P431" s="7"/>
      <c r="Q431" s="1"/>
      <c r="R431" s="1"/>
    </row>
    <row r="432" spans="1:18" s="5" customFormat="1" x14ac:dyDescent="0.2">
      <c r="A432" s="1"/>
      <c r="B432" s="1"/>
      <c r="C432" s="58"/>
      <c r="D432" s="3"/>
      <c r="E432" s="4"/>
      <c r="F432" s="4"/>
      <c r="G432" s="5" t="str">
        <f t="shared" si="10"/>
        <v xml:space="preserve">  </v>
      </c>
      <c r="I432" s="1"/>
      <c r="J432" s="1"/>
      <c r="K432" s="6"/>
      <c r="L432" s="6"/>
      <c r="M432" s="6"/>
      <c r="N432" s="6"/>
      <c r="O432" s="6"/>
      <c r="P432" s="7"/>
      <c r="Q432" s="1"/>
      <c r="R432" s="1"/>
    </row>
    <row r="433" spans="1:18" s="5" customFormat="1" x14ac:dyDescent="0.2">
      <c r="A433" s="1"/>
      <c r="B433" s="1"/>
      <c r="C433" s="58"/>
      <c r="D433" s="3"/>
      <c r="E433" s="4"/>
      <c r="F433" s="4"/>
      <c r="G433" s="5" t="str">
        <f t="shared" si="10"/>
        <v xml:space="preserve">  </v>
      </c>
      <c r="I433" s="1"/>
      <c r="J433" s="1"/>
      <c r="K433" s="6"/>
      <c r="L433" s="6"/>
      <c r="M433" s="6"/>
      <c r="N433" s="6"/>
      <c r="O433" s="6"/>
      <c r="P433" s="7"/>
      <c r="Q433" s="1"/>
      <c r="R433" s="1"/>
    </row>
    <row r="434" spans="1:18" s="5" customFormat="1" x14ac:dyDescent="0.2">
      <c r="A434" s="1"/>
      <c r="B434" s="1"/>
      <c r="C434" s="58"/>
      <c r="D434" s="3"/>
      <c r="E434" s="4"/>
      <c r="F434" s="4"/>
      <c r="G434" s="5" t="str">
        <f t="shared" si="10"/>
        <v xml:space="preserve">  </v>
      </c>
      <c r="I434" s="1"/>
      <c r="J434" s="1"/>
      <c r="K434" s="6"/>
      <c r="L434" s="6"/>
      <c r="M434" s="6"/>
      <c r="N434" s="6"/>
      <c r="O434" s="6"/>
      <c r="P434" s="7"/>
      <c r="Q434" s="1"/>
      <c r="R434" s="1"/>
    </row>
    <row r="435" spans="1:18" s="5" customFormat="1" x14ac:dyDescent="0.2">
      <c r="A435" s="1"/>
      <c r="B435" s="1"/>
      <c r="C435" s="58"/>
      <c r="D435" s="3"/>
      <c r="E435" s="4"/>
      <c r="F435" s="4"/>
      <c r="G435" s="5" t="str">
        <f t="shared" si="10"/>
        <v xml:space="preserve">  </v>
      </c>
      <c r="I435" s="1"/>
      <c r="J435" s="1"/>
      <c r="K435" s="6"/>
      <c r="L435" s="6"/>
      <c r="M435" s="6"/>
      <c r="N435" s="6"/>
      <c r="O435" s="6"/>
      <c r="P435" s="7"/>
      <c r="Q435" s="1"/>
      <c r="R435" s="1"/>
    </row>
    <row r="436" spans="1:18" s="5" customFormat="1" x14ac:dyDescent="0.2">
      <c r="A436" s="1"/>
      <c r="B436" s="1"/>
      <c r="C436" s="58"/>
      <c r="D436" s="3"/>
      <c r="E436" s="4"/>
      <c r="F436" s="4"/>
      <c r="G436" s="5" t="str">
        <f t="shared" si="10"/>
        <v xml:space="preserve">  </v>
      </c>
      <c r="I436" s="1"/>
      <c r="J436" s="1"/>
      <c r="K436" s="6"/>
      <c r="L436" s="6"/>
      <c r="M436" s="6"/>
      <c r="N436" s="6"/>
      <c r="O436" s="6"/>
      <c r="P436" s="7"/>
      <c r="Q436" s="1"/>
      <c r="R436" s="1"/>
    </row>
    <row r="437" spans="1:18" s="5" customFormat="1" x14ac:dyDescent="0.2">
      <c r="A437" s="1"/>
      <c r="B437" s="1"/>
      <c r="C437" s="58"/>
      <c r="D437" s="3"/>
      <c r="E437" s="4"/>
      <c r="F437" s="4"/>
      <c r="G437" s="5" t="str">
        <f t="shared" si="10"/>
        <v xml:space="preserve">  </v>
      </c>
      <c r="I437" s="1"/>
      <c r="J437" s="1"/>
      <c r="K437" s="6"/>
      <c r="L437" s="6"/>
      <c r="M437" s="6"/>
      <c r="N437" s="6"/>
      <c r="O437" s="6"/>
      <c r="P437" s="7"/>
      <c r="Q437" s="1"/>
      <c r="R437" s="1"/>
    </row>
    <row r="438" spans="1:18" s="5" customFormat="1" x14ac:dyDescent="0.2">
      <c r="A438" s="1"/>
      <c r="B438" s="1"/>
      <c r="C438" s="58"/>
      <c r="D438" s="3"/>
      <c r="E438" s="4"/>
      <c r="F438" s="4"/>
      <c r="G438" s="5" t="str">
        <f t="shared" si="10"/>
        <v xml:space="preserve">  </v>
      </c>
      <c r="I438" s="1"/>
      <c r="J438" s="1"/>
      <c r="K438" s="6"/>
      <c r="L438" s="6"/>
      <c r="M438" s="6"/>
      <c r="N438" s="6"/>
      <c r="O438" s="6"/>
      <c r="P438" s="7"/>
      <c r="Q438" s="1"/>
      <c r="R438" s="1"/>
    </row>
    <row r="439" spans="1:18" s="5" customFormat="1" x14ac:dyDescent="0.2">
      <c r="A439" s="1"/>
      <c r="B439" s="1"/>
      <c r="C439" s="58"/>
      <c r="D439" s="3"/>
      <c r="E439" s="4"/>
      <c r="F439" s="4"/>
      <c r="G439" s="5" t="str">
        <f t="shared" si="10"/>
        <v xml:space="preserve">  </v>
      </c>
      <c r="I439" s="1"/>
      <c r="J439" s="1"/>
      <c r="K439" s="6"/>
      <c r="L439" s="6"/>
      <c r="M439" s="6"/>
      <c r="N439" s="6"/>
      <c r="O439" s="6"/>
      <c r="P439" s="7"/>
      <c r="Q439" s="1"/>
      <c r="R439" s="1"/>
    </row>
    <row r="440" spans="1:18" s="5" customFormat="1" x14ac:dyDescent="0.2">
      <c r="A440" s="1"/>
      <c r="B440" s="1"/>
      <c r="C440" s="58"/>
      <c r="D440" s="3"/>
      <c r="E440" s="4"/>
      <c r="F440" s="4"/>
      <c r="G440" s="5" t="str">
        <f t="shared" si="10"/>
        <v xml:space="preserve">  </v>
      </c>
      <c r="I440" s="1"/>
      <c r="J440" s="1"/>
      <c r="K440" s="6"/>
      <c r="L440" s="6"/>
      <c r="M440" s="6"/>
      <c r="N440" s="6"/>
      <c r="O440" s="6"/>
      <c r="P440" s="7"/>
      <c r="Q440" s="1"/>
      <c r="R440" s="1"/>
    </row>
    <row r="441" spans="1:18" s="5" customFormat="1" x14ac:dyDescent="0.2">
      <c r="A441" s="1"/>
      <c r="B441" s="1"/>
      <c r="C441" s="58"/>
      <c r="D441" s="3"/>
      <c r="E441" s="4"/>
      <c r="F441" s="4"/>
      <c r="G441" s="5" t="str">
        <f t="shared" si="10"/>
        <v xml:space="preserve">  </v>
      </c>
      <c r="I441" s="1"/>
      <c r="J441" s="1"/>
      <c r="K441" s="6"/>
      <c r="L441" s="6"/>
      <c r="M441" s="6"/>
      <c r="N441" s="6"/>
      <c r="O441" s="6"/>
      <c r="P441" s="7"/>
      <c r="Q441" s="1"/>
      <c r="R441" s="1"/>
    </row>
    <row r="442" spans="1:18" s="5" customFormat="1" x14ac:dyDescent="0.2">
      <c r="A442" s="1"/>
      <c r="B442" s="1"/>
      <c r="C442" s="58"/>
      <c r="D442" s="3"/>
      <c r="E442" s="4"/>
      <c r="F442" s="4"/>
      <c r="G442" s="5" t="str">
        <f t="shared" si="10"/>
        <v xml:space="preserve">  </v>
      </c>
      <c r="I442" s="1"/>
      <c r="J442" s="1"/>
      <c r="K442" s="6"/>
      <c r="L442" s="6"/>
      <c r="M442" s="6"/>
      <c r="N442" s="6"/>
      <c r="O442" s="6"/>
      <c r="P442" s="7"/>
      <c r="Q442" s="1"/>
      <c r="R442" s="1"/>
    </row>
    <row r="443" spans="1:18" s="5" customFormat="1" x14ac:dyDescent="0.2">
      <c r="A443" s="1"/>
      <c r="B443" s="1"/>
      <c r="C443" s="58"/>
      <c r="D443" s="3"/>
      <c r="E443" s="4"/>
      <c r="F443" s="4"/>
      <c r="G443" s="5" t="str">
        <f t="shared" si="10"/>
        <v xml:space="preserve">  </v>
      </c>
      <c r="I443" s="1"/>
      <c r="J443" s="1"/>
      <c r="K443" s="6"/>
      <c r="L443" s="6"/>
      <c r="M443" s="6"/>
      <c r="N443" s="6"/>
      <c r="O443" s="6"/>
      <c r="P443" s="7"/>
      <c r="Q443" s="1"/>
      <c r="R443" s="1"/>
    </row>
    <row r="444" spans="1:18" s="5" customFormat="1" x14ac:dyDescent="0.2">
      <c r="A444" s="1"/>
      <c r="B444" s="1"/>
      <c r="C444" s="58"/>
      <c r="D444" s="3"/>
      <c r="E444" s="4"/>
      <c r="F444" s="4"/>
      <c r="G444" s="5" t="str">
        <f t="shared" si="10"/>
        <v xml:space="preserve">  </v>
      </c>
      <c r="I444" s="1"/>
      <c r="J444" s="1"/>
      <c r="K444" s="6"/>
      <c r="L444" s="6"/>
      <c r="M444" s="6"/>
      <c r="N444" s="6"/>
      <c r="O444" s="6"/>
      <c r="P444" s="7"/>
      <c r="Q444" s="1"/>
      <c r="R444" s="1"/>
    </row>
    <row r="445" spans="1:18" s="5" customFormat="1" x14ac:dyDescent="0.2">
      <c r="A445" s="1"/>
      <c r="B445" s="1"/>
      <c r="C445" s="58"/>
      <c r="D445" s="3"/>
      <c r="E445" s="4"/>
      <c r="F445" s="4"/>
      <c r="G445" s="5" t="str">
        <f t="shared" si="10"/>
        <v xml:space="preserve">  </v>
      </c>
      <c r="I445" s="1"/>
      <c r="J445" s="1"/>
      <c r="K445" s="6"/>
      <c r="L445" s="6"/>
      <c r="M445" s="6"/>
      <c r="N445" s="6"/>
      <c r="O445" s="6"/>
      <c r="P445" s="7"/>
      <c r="Q445" s="1"/>
      <c r="R445" s="1"/>
    </row>
    <row r="446" spans="1:18" s="5" customFormat="1" x14ac:dyDescent="0.2">
      <c r="A446" s="1"/>
      <c r="B446" s="1"/>
      <c r="C446" s="58"/>
      <c r="D446" s="3"/>
      <c r="E446" s="4"/>
      <c r="F446" s="4"/>
      <c r="G446" s="5" t="str">
        <f t="shared" si="10"/>
        <v xml:space="preserve">  </v>
      </c>
      <c r="I446" s="1"/>
      <c r="J446" s="1"/>
      <c r="K446" s="6"/>
      <c r="L446" s="6"/>
      <c r="M446" s="6"/>
      <c r="N446" s="6"/>
      <c r="O446" s="6"/>
      <c r="P446" s="7"/>
      <c r="Q446" s="1"/>
      <c r="R446" s="1"/>
    </row>
    <row r="447" spans="1:18" s="5" customFormat="1" x14ac:dyDescent="0.2">
      <c r="A447" s="1"/>
      <c r="B447" s="1"/>
      <c r="C447" s="58"/>
      <c r="D447" s="3"/>
      <c r="E447" s="4"/>
      <c r="F447" s="4"/>
      <c r="G447" s="5" t="str">
        <f t="shared" si="10"/>
        <v xml:space="preserve">  </v>
      </c>
      <c r="I447" s="1"/>
      <c r="J447" s="1"/>
      <c r="K447" s="6"/>
      <c r="L447" s="6"/>
      <c r="M447" s="6"/>
      <c r="N447" s="6"/>
      <c r="O447" s="6"/>
      <c r="P447" s="7"/>
      <c r="Q447" s="1"/>
      <c r="R447" s="1"/>
    </row>
    <row r="448" spans="1:18" s="5" customFormat="1" x14ac:dyDescent="0.2">
      <c r="A448" s="1"/>
      <c r="B448" s="1"/>
      <c r="C448" s="58"/>
      <c r="D448" s="3"/>
      <c r="E448" s="4"/>
      <c r="F448" s="4"/>
      <c r="G448" s="5" t="str">
        <f t="shared" si="10"/>
        <v xml:space="preserve">  </v>
      </c>
      <c r="I448" s="1"/>
      <c r="J448" s="1"/>
      <c r="K448" s="6"/>
      <c r="L448" s="6"/>
      <c r="M448" s="6"/>
      <c r="N448" s="6"/>
      <c r="O448" s="6"/>
      <c r="P448" s="7"/>
      <c r="Q448" s="1"/>
      <c r="R448" s="1"/>
    </row>
    <row r="449" spans="1:18" s="5" customFormat="1" x14ac:dyDescent="0.2">
      <c r="A449" s="1"/>
      <c r="B449" s="1"/>
      <c r="C449" s="58"/>
      <c r="D449" s="3"/>
      <c r="E449" s="4"/>
      <c r="F449" s="4"/>
      <c r="G449" s="5" t="str">
        <f t="shared" si="10"/>
        <v xml:space="preserve">  </v>
      </c>
      <c r="I449" s="1"/>
      <c r="J449" s="1"/>
      <c r="K449" s="6"/>
      <c r="L449" s="6"/>
      <c r="M449" s="6"/>
      <c r="N449" s="6"/>
      <c r="O449" s="6"/>
      <c r="P449" s="7"/>
      <c r="Q449" s="1"/>
      <c r="R449" s="1"/>
    </row>
    <row r="450" spans="1:18" s="5" customFormat="1" x14ac:dyDescent="0.2">
      <c r="A450" s="1"/>
      <c r="B450" s="1"/>
      <c r="C450" s="58"/>
      <c r="D450" s="3"/>
      <c r="E450" s="4"/>
      <c r="F450" s="4"/>
      <c r="G450" s="5" t="str">
        <f t="shared" si="10"/>
        <v xml:space="preserve">  </v>
      </c>
      <c r="I450" s="1"/>
      <c r="J450" s="1"/>
      <c r="K450" s="6"/>
      <c r="L450" s="6"/>
      <c r="M450" s="6"/>
      <c r="N450" s="6"/>
      <c r="O450" s="6"/>
      <c r="P450" s="7"/>
      <c r="Q450" s="1"/>
      <c r="R450" s="1"/>
    </row>
    <row r="451" spans="1:18" s="5" customFormat="1" x14ac:dyDescent="0.2">
      <c r="A451" s="1"/>
      <c r="B451" s="1"/>
      <c r="C451" s="58"/>
      <c r="D451" s="3"/>
      <c r="E451" s="4"/>
      <c r="F451" s="4"/>
      <c r="G451" s="5" t="str">
        <f t="shared" si="10"/>
        <v xml:space="preserve">  </v>
      </c>
      <c r="I451" s="1"/>
      <c r="J451" s="1"/>
      <c r="K451" s="6"/>
      <c r="L451" s="6"/>
      <c r="M451" s="6"/>
      <c r="N451" s="6"/>
      <c r="O451" s="6"/>
      <c r="P451" s="7"/>
      <c r="Q451" s="1"/>
      <c r="R451" s="1"/>
    </row>
    <row r="452" spans="1:18" s="5" customFormat="1" x14ac:dyDescent="0.2">
      <c r="A452" s="1"/>
      <c r="B452" s="1"/>
      <c r="C452" s="58"/>
      <c r="D452" s="3"/>
      <c r="E452" s="4"/>
      <c r="F452" s="4"/>
      <c r="G452" s="5" t="str">
        <f t="shared" si="10"/>
        <v xml:space="preserve">  </v>
      </c>
      <c r="I452" s="1"/>
      <c r="J452" s="1"/>
      <c r="K452" s="6"/>
      <c r="L452" s="6"/>
      <c r="M452" s="6"/>
      <c r="N452" s="6"/>
      <c r="O452" s="6"/>
      <c r="P452" s="7"/>
      <c r="Q452" s="1"/>
      <c r="R452" s="1"/>
    </row>
    <row r="453" spans="1:18" s="5" customFormat="1" x14ac:dyDescent="0.2">
      <c r="A453" s="1"/>
      <c r="B453" s="1"/>
      <c r="C453" s="58"/>
      <c r="D453" s="3"/>
      <c r="E453" s="4"/>
      <c r="F453" s="4"/>
      <c r="G453" s="5" t="str">
        <f t="shared" si="10"/>
        <v xml:space="preserve">  </v>
      </c>
      <c r="I453" s="1"/>
      <c r="J453" s="1"/>
      <c r="K453" s="6"/>
      <c r="L453" s="6"/>
      <c r="M453" s="6"/>
      <c r="N453" s="6"/>
      <c r="O453" s="6"/>
      <c r="P453" s="7"/>
      <c r="Q453" s="1"/>
      <c r="R453" s="1"/>
    </row>
    <row r="454" spans="1:18" s="5" customFormat="1" x14ac:dyDescent="0.2">
      <c r="A454" s="1"/>
      <c r="B454" s="1"/>
      <c r="C454" s="58"/>
      <c r="D454" s="3"/>
      <c r="E454" s="4"/>
      <c r="F454" s="4"/>
      <c r="G454" s="5" t="str">
        <f t="shared" si="10"/>
        <v xml:space="preserve">  </v>
      </c>
      <c r="I454" s="1"/>
      <c r="J454" s="1"/>
      <c r="K454" s="6"/>
      <c r="L454" s="6"/>
      <c r="M454" s="6"/>
      <c r="N454" s="6"/>
      <c r="O454" s="6"/>
      <c r="P454" s="7"/>
      <c r="Q454" s="1"/>
      <c r="R454" s="1"/>
    </row>
    <row r="455" spans="1:18" s="5" customFormat="1" x14ac:dyDescent="0.2">
      <c r="A455" s="1"/>
      <c r="B455" s="1"/>
      <c r="C455" s="58"/>
      <c r="D455" s="3"/>
      <c r="E455" s="4"/>
      <c r="F455" s="4"/>
      <c r="G455" s="5" t="str">
        <f t="shared" si="10"/>
        <v xml:space="preserve">  </v>
      </c>
      <c r="I455" s="1"/>
      <c r="J455" s="1"/>
      <c r="K455" s="6"/>
      <c r="L455" s="6"/>
      <c r="M455" s="6"/>
      <c r="N455" s="6"/>
      <c r="O455" s="6"/>
      <c r="P455" s="7"/>
      <c r="Q455" s="1"/>
      <c r="R455" s="1"/>
    </row>
    <row r="456" spans="1:18" s="5" customFormat="1" x14ac:dyDescent="0.2">
      <c r="A456" s="1"/>
      <c r="B456" s="1"/>
      <c r="C456" s="58"/>
      <c r="D456" s="3"/>
      <c r="E456" s="4"/>
      <c r="F456" s="4"/>
      <c r="G456" s="5" t="str">
        <f t="shared" si="10"/>
        <v xml:space="preserve">  </v>
      </c>
      <c r="I456" s="1"/>
      <c r="J456" s="1"/>
      <c r="K456" s="6"/>
      <c r="L456" s="6"/>
      <c r="M456" s="6"/>
      <c r="N456" s="6"/>
      <c r="O456" s="6"/>
      <c r="P456" s="7"/>
      <c r="Q456" s="1"/>
      <c r="R456" s="1"/>
    </row>
    <row r="457" spans="1:18" s="5" customFormat="1" x14ac:dyDescent="0.2">
      <c r="A457" s="1"/>
      <c r="B457" s="1"/>
      <c r="C457" s="58"/>
      <c r="D457" s="3"/>
      <c r="E457" s="4"/>
      <c r="F457" s="4"/>
      <c r="G457" s="5" t="str">
        <f t="shared" si="10"/>
        <v xml:space="preserve">  </v>
      </c>
      <c r="I457" s="1"/>
      <c r="J457" s="1"/>
      <c r="K457" s="6"/>
      <c r="L457" s="6"/>
      <c r="M457" s="6"/>
      <c r="N457" s="6"/>
      <c r="O457" s="6"/>
      <c r="P457" s="7"/>
      <c r="Q457" s="1"/>
      <c r="R457" s="1"/>
    </row>
    <row r="458" spans="1:18" s="5" customFormat="1" x14ac:dyDescent="0.2">
      <c r="A458" s="1"/>
      <c r="B458" s="1"/>
      <c r="C458" s="58"/>
      <c r="D458" s="3"/>
      <c r="E458" s="4"/>
      <c r="F458" s="4"/>
      <c r="G458" s="5" t="str">
        <f t="shared" si="10"/>
        <v xml:space="preserve">  </v>
      </c>
      <c r="I458" s="1"/>
      <c r="J458" s="1"/>
      <c r="K458" s="6"/>
      <c r="L458" s="6"/>
      <c r="M458" s="6"/>
      <c r="N458" s="6"/>
      <c r="O458" s="6"/>
      <c r="P458" s="7"/>
      <c r="Q458" s="1"/>
      <c r="R458" s="1"/>
    </row>
    <row r="459" spans="1:18" s="5" customFormat="1" x14ac:dyDescent="0.2">
      <c r="A459" s="1"/>
      <c r="B459" s="1"/>
      <c r="C459" s="58"/>
      <c r="D459" s="3"/>
      <c r="E459" s="4"/>
      <c r="F459" s="4"/>
      <c r="G459" s="5" t="str">
        <f t="shared" si="10"/>
        <v xml:space="preserve">  </v>
      </c>
      <c r="I459" s="1"/>
      <c r="J459" s="1"/>
      <c r="K459" s="6"/>
      <c r="L459" s="6"/>
      <c r="M459" s="6"/>
      <c r="N459" s="6"/>
      <c r="O459" s="6"/>
      <c r="P459" s="7"/>
      <c r="Q459" s="1"/>
      <c r="R459" s="1"/>
    </row>
    <row r="460" spans="1:18" s="5" customFormat="1" x14ac:dyDescent="0.2">
      <c r="A460" s="1"/>
      <c r="B460" s="1"/>
      <c r="C460" s="58"/>
      <c r="D460" s="3"/>
      <c r="E460" s="4"/>
      <c r="F460" s="4"/>
      <c r="G460" s="5" t="str">
        <f t="shared" si="10"/>
        <v xml:space="preserve">  </v>
      </c>
      <c r="I460" s="1"/>
      <c r="J460" s="1"/>
      <c r="K460" s="6"/>
      <c r="L460" s="6"/>
      <c r="M460" s="6"/>
      <c r="N460" s="6"/>
      <c r="O460" s="6"/>
      <c r="P460" s="7"/>
      <c r="Q460" s="1"/>
      <c r="R460" s="1"/>
    </row>
    <row r="461" spans="1:18" s="5" customFormat="1" x14ac:dyDescent="0.2">
      <c r="A461" s="1"/>
      <c r="B461" s="1"/>
      <c r="C461" s="58"/>
      <c r="D461" s="3"/>
      <c r="E461" s="4"/>
      <c r="F461" s="4"/>
      <c r="G461" s="5" t="str">
        <f t="shared" si="10"/>
        <v xml:space="preserve">  </v>
      </c>
      <c r="I461" s="1"/>
      <c r="J461" s="1"/>
      <c r="K461" s="6"/>
      <c r="L461" s="6"/>
      <c r="M461" s="6"/>
      <c r="N461" s="6"/>
      <c r="O461" s="6"/>
      <c r="P461" s="7"/>
      <c r="Q461" s="1"/>
      <c r="R461" s="1"/>
    </row>
    <row r="462" spans="1:18" s="5" customFormat="1" x14ac:dyDescent="0.2">
      <c r="A462" s="1"/>
      <c r="B462" s="1"/>
      <c r="C462" s="58"/>
      <c r="D462" s="3"/>
      <c r="E462" s="4"/>
      <c r="F462" s="4"/>
      <c r="G462" s="5" t="str">
        <f t="shared" si="10"/>
        <v xml:space="preserve">  </v>
      </c>
      <c r="I462" s="1"/>
      <c r="J462" s="1"/>
      <c r="K462" s="6"/>
      <c r="L462" s="6"/>
      <c r="M462" s="6"/>
      <c r="N462" s="6"/>
      <c r="O462" s="6"/>
      <c r="P462" s="7"/>
      <c r="Q462" s="1"/>
      <c r="R462" s="1"/>
    </row>
    <row r="463" spans="1:18" s="5" customFormat="1" x14ac:dyDescent="0.2">
      <c r="A463" s="1"/>
      <c r="B463" s="1"/>
      <c r="C463" s="58"/>
      <c r="D463" s="3"/>
      <c r="E463" s="4"/>
      <c r="F463" s="4"/>
      <c r="G463" s="5" t="str">
        <f t="shared" si="10"/>
        <v xml:space="preserve">  </v>
      </c>
      <c r="I463" s="1"/>
      <c r="J463" s="1"/>
      <c r="K463" s="6"/>
      <c r="L463" s="6"/>
      <c r="M463" s="6"/>
      <c r="N463" s="6"/>
      <c r="O463" s="6"/>
      <c r="P463" s="7"/>
      <c r="Q463" s="1"/>
      <c r="R463" s="1"/>
    </row>
    <row r="464" spans="1:18" s="5" customFormat="1" x14ac:dyDescent="0.2">
      <c r="A464" s="1"/>
      <c r="B464" s="1"/>
      <c r="C464" s="58"/>
      <c r="D464" s="3"/>
      <c r="E464" s="4"/>
      <c r="F464" s="4"/>
      <c r="G464" s="5" t="str">
        <f t="shared" si="10"/>
        <v xml:space="preserve">  </v>
      </c>
      <c r="I464" s="1"/>
      <c r="J464" s="1"/>
      <c r="K464" s="6"/>
      <c r="L464" s="6"/>
      <c r="M464" s="6"/>
      <c r="N464" s="6"/>
      <c r="O464" s="6"/>
      <c r="P464" s="7"/>
      <c r="Q464" s="1"/>
      <c r="R464" s="1"/>
    </row>
    <row r="465" spans="1:18" s="5" customFormat="1" x14ac:dyDescent="0.2">
      <c r="A465" s="1"/>
      <c r="B465" s="1"/>
      <c r="C465" s="58"/>
      <c r="D465" s="3"/>
      <c r="E465" s="4"/>
      <c r="F465" s="4"/>
      <c r="G465" s="5" t="str">
        <f t="shared" si="10"/>
        <v xml:space="preserve">  </v>
      </c>
      <c r="I465" s="1"/>
      <c r="J465" s="1"/>
      <c r="K465" s="6"/>
      <c r="L465" s="6"/>
      <c r="M465" s="6"/>
      <c r="N465" s="6"/>
      <c r="O465" s="6"/>
      <c r="P465" s="7"/>
      <c r="Q465" s="1"/>
      <c r="R465" s="1"/>
    </row>
    <row r="466" spans="1:18" s="5" customFormat="1" x14ac:dyDescent="0.2">
      <c r="A466" s="1"/>
      <c r="B466" s="1"/>
      <c r="C466" s="58"/>
      <c r="D466" s="3"/>
      <c r="E466" s="4"/>
      <c r="F466" s="4"/>
      <c r="G466" s="5" t="str">
        <f t="shared" si="10"/>
        <v xml:space="preserve">  </v>
      </c>
      <c r="I466" s="1"/>
      <c r="J466" s="1"/>
      <c r="K466" s="6"/>
      <c r="L466" s="6"/>
      <c r="M466" s="6"/>
      <c r="N466" s="6"/>
      <c r="O466" s="6"/>
      <c r="P466" s="7"/>
      <c r="Q466" s="1"/>
      <c r="R466" s="1"/>
    </row>
    <row r="467" spans="1:18" s="5" customFormat="1" x14ac:dyDescent="0.2">
      <c r="A467" s="1"/>
      <c r="B467" s="1"/>
      <c r="C467" s="58"/>
      <c r="D467" s="3"/>
      <c r="E467" s="4"/>
      <c r="F467" s="4"/>
      <c r="G467" s="5" t="str">
        <f t="shared" si="10"/>
        <v xml:space="preserve">  </v>
      </c>
      <c r="I467" s="1"/>
      <c r="J467" s="1"/>
      <c r="K467" s="6"/>
      <c r="L467" s="6"/>
      <c r="M467" s="6"/>
      <c r="N467" s="6"/>
      <c r="O467" s="6"/>
      <c r="P467" s="7"/>
      <c r="Q467" s="1"/>
      <c r="R467" s="1"/>
    </row>
    <row r="468" spans="1:18" s="5" customFormat="1" x14ac:dyDescent="0.2">
      <c r="A468" s="1"/>
      <c r="B468" s="1"/>
      <c r="C468" s="58"/>
      <c r="D468" s="3"/>
      <c r="E468" s="4"/>
      <c r="F468" s="4"/>
      <c r="G468" s="5" t="str">
        <f t="shared" si="10"/>
        <v xml:space="preserve">  </v>
      </c>
      <c r="I468" s="1"/>
      <c r="J468" s="1"/>
      <c r="K468" s="6"/>
      <c r="L468" s="6"/>
      <c r="M468" s="6"/>
      <c r="N468" s="6"/>
      <c r="O468" s="6"/>
      <c r="P468" s="7"/>
      <c r="Q468" s="1"/>
      <c r="R468" s="1"/>
    </row>
    <row r="469" spans="1:18" s="5" customFormat="1" x14ac:dyDescent="0.2">
      <c r="A469" s="1"/>
      <c r="B469" s="1"/>
      <c r="C469" s="58"/>
      <c r="D469" s="3"/>
      <c r="E469" s="4"/>
      <c r="F469" s="4"/>
      <c r="G469" s="5" t="str">
        <f t="shared" si="10"/>
        <v xml:space="preserve">  </v>
      </c>
      <c r="I469" s="1"/>
      <c r="J469" s="1"/>
      <c r="K469" s="6"/>
      <c r="L469" s="6"/>
      <c r="M469" s="6"/>
      <c r="N469" s="6"/>
      <c r="O469" s="6"/>
      <c r="P469" s="7"/>
      <c r="Q469" s="1"/>
      <c r="R469" s="1"/>
    </row>
    <row r="470" spans="1:18" s="5" customFormat="1" x14ac:dyDescent="0.2">
      <c r="A470" s="1"/>
      <c r="B470" s="1"/>
      <c r="C470" s="58"/>
      <c r="D470" s="3"/>
      <c r="E470" s="4"/>
      <c r="F470" s="4"/>
      <c r="G470" s="5" t="str">
        <f t="shared" si="10"/>
        <v xml:space="preserve">  </v>
      </c>
      <c r="I470" s="1"/>
      <c r="J470" s="1"/>
      <c r="K470" s="6"/>
      <c r="L470" s="6"/>
      <c r="M470" s="6"/>
      <c r="N470" s="6"/>
      <c r="O470" s="6"/>
      <c r="P470" s="7"/>
      <c r="Q470" s="1"/>
      <c r="R470" s="1"/>
    </row>
    <row r="471" spans="1:18" s="5" customFormat="1" x14ac:dyDescent="0.2">
      <c r="A471" s="1"/>
      <c r="B471" s="1"/>
      <c r="C471" s="58"/>
      <c r="D471" s="3"/>
      <c r="E471" s="4"/>
      <c r="F471" s="4"/>
      <c r="G471" s="5" t="str">
        <f t="shared" si="10"/>
        <v xml:space="preserve">  </v>
      </c>
      <c r="I471" s="1"/>
      <c r="J471" s="1"/>
      <c r="K471" s="6"/>
      <c r="L471" s="6"/>
      <c r="M471" s="6"/>
      <c r="N471" s="6"/>
      <c r="O471" s="6"/>
      <c r="P471" s="7"/>
      <c r="Q471" s="1"/>
      <c r="R471" s="1"/>
    </row>
    <row r="472" spans="1:18" s="5" customFormat="1" x14ac:dyDescent="0.2">
      <c r="A472" s="1"/>
      <c r="B472" s="1"/>
      <c r="C472" s="58"/>
      <c r="D472" s="3"/>
      <c r="E472" s="4"/>
      <c r="F472" s="4"/>
      <c r="G472" s="5" t="str">
        <f t="shared" si="10"/>
        <v xml:space="preserve">  </v>
      </c>
      <c r="I472" s="1"/>
      <c r="J472" s="1"/>
      <c r="K472" s="6"/>
      <c r="L472" s="6"/>
      <c r="M472" s="6"/>
      <c r="N472" s="6"/>
      <c r="O472" s="6"/>
      <c r="P472" s="7"/>
      <c r="Q472" s="1"/>
      <c r="R472" s="1"/>
    </row>
    <row r="473" spans="1:18" s="5" customFormat="1" x14ac:dyDescent="0.2">
      <c r="A473" s="1"/>
      <c r="B473" s="1"/>
      <c r="C473" s="58"/>
      <c r="D473" s="3"/>
      <c r="E473" s="4"/>
      <c r="F473" s="4"/>
      <c r="G473" s="5" t="str">
        <f t="shared" si="10"/>
        <v xml:space="preserve">  </v>
      </c>
      <c r="I473" s="1"/>
      <c r="J473" s="1"/>
      <c r="K473" s="6"/>
      <c r="L473" s="6"/>
      <c r="M473" s="6"/>
      <c r="N473" s="6"/>
      <c r="O473" s="6"/>
      <c r="P473" s="7"/>
      <c r="Q473" s="1"/>
      <c r="R473" s="1"/>
    </row>
    <row r="474" spans="1:18" s="5" customFormat="1" x14ac:dyDescent="0.2">
      <c r="A474" s="1"/>
      <c r="B474" s="1"/>
      <c r="C474" s="58"/>
      <c r="D474" s="3"/>
      <c r="E474" s="4"/>
      <c r="F474" s="4"/>
      <c r="G474" s="5" t="str">
        <f t="shared" si="10"/>
        <v xml:space="preserve">  </v>
      </c>
      <c r="I474" s="1"/>
      <c r="J474" s="1"/>
      <c r="K474" s="6"/>
      <c r="L474" s="6"/>
      <c r="M474" s="6"/>
      <c r="N474" s="6"/>
      <c r="O474" s="6"/>
      <c r="P474" s="7"/>
      <c r="Q474" s="1"/>
      <c r="R474" s="1"/>
    </row>
    <row r="475" spans="1:18" s="5" customFormat="1" x14ac:dyDescent="0.2">
      <c r="A475" s="1"/>
      <c r="B475" s="1"/>
      <c r="C475" s="58"/>
      <c r="D475" s="3"/>
      <c r="E475" s="4"/>
      <c r="F475" s="4"/>
      <c r="G475" s="5" t="str">
        <f t="shared" si="10"/>
        <v xml:space="preserve">  </v>
      </c>
      <c r="I475" s="1"/>
      <c r="J475" s="1"/>
      <c r="K475" s="6"/>
      <c r="L475" s="6"/>
      <c r="M475" s="6"/>
      <c r="N475" s="6"/>
      <c r="O475" s="6"/>
      <c r="P475" s="7"/>
      <c r="Q475" s="1"/>
      <c r="R475" s="1"/>
    </row>
    <row r="476" spans="1:18" s="5" customFormat="1" x14ac:dyDescent="0.2">
      <c r="A476" s="1"/>
      <c r="B476" s="1"/>
      <c r="C476" s="58"/>
      <c r="D476" s="3"/>
      <c r="E476" s="4"/>
      <c r="F476" s="4"/>
      <c r="G476" s="5" t="str">
        <f t="shared" si="10"/>
        <v xml:space="preserve">  </v>
      </c>
      <c r="I476" s="1"/>
      <c r="J476" s="1"/>
      <c r="K476" s="6"/>
      <c r="L476" s="6"/>
      <c r="M476" s="6"/>
      <c r="N476" s="6"/>
      <c r="O476" s="6"/>
      <c r="P476" s="7"/>
      <c r="Q476" s="1"/>
      <c r="R476" s="1"/>
    </row>
    <row r="477" spans="1:18" s="5" customFormat="1" x14ac:dyDescent="0.2">
      <c r="A477" s="1"/>
      <c r="B477" s="1"/>
      <c r="C477" s="58"/>
      <c r="D477" s="3"/>
      <c r="E477" s="4"/>
      <c r="F477" s="4"/>
      <c r="G477" s="5" t="str">
        <f t="shared" si="10"/>
        <v xml:space="preserve">  </v>
      </c>
      <c r="I477" s="1"/>
      <c r="J477" s="1"/>
      <c r="K477" s="6"/>
      <c r="L477" s="6"/>
      <c r="M477" s="6"/>
      <c r="N477" s="6"/>
      <c r="O477" s="6"/>
      <c r="P477" s="7"/>
      <c r="Q477" s="1"/>
      <c r="R477" s="1"/>
    </row>
    <row r="478" spans="1:18" s="5" customFormat="1" x14ac:dyDescent="0.2">
      <c r="A478" s="1"/>
      <c r="B478" s="1"/>
      <c r="C478" s="58"/>
      <c r="D478" s="3"/>
      <c r="E478" s="4"/>
      <c r="F478" s="4"/>
      <c r="G478" s="5" t="str">
        <f t="shared" si="10"/>
        <v xml:space="preserve">  </v>
      </c>
      <c r="I478" s="1"/>
      <c r="J478" s="1"/>
      <c r="K478" s="6"/>
      <c r="L478" s="6"/>
      <c r="M478" s="6"/>
      <c r="N478" s="6"/>
      <c r="O478" s="6"/>
      <c r="P478" s="7"/>
      <c r="Q478" s="1"/>
      <c r="R478" s="1"/>
    </row>
    <row r="479" spans="1:18" s="5" customFormat="1" x14ac:dyDescent="0.2">
      <c r="A479" s="1"/>
      <c r="B479" s="1"/>
      <c r="C479" s="58"/>
      <c r="D479" s="3"/>
      <c r="E479" s="4"/>
      <c r="F479" s="4"/>
      <c r="G479" s="5" t="str">
        <f t="shared" si="10"/>
        <v xml:space="preserve">  </v>
      </c>
      <c r="I479" s="1"/>
      <c r="J479" s="1"/>
      <c r="K479" s="6"/>
      <c r="L479" s="6"/>
      <c r="M479" s="6"/>
      <c r="N479" s="6"/>
      <c r="O479" s="6"/>
      <c r="P479" s="7"/>
      <c r="Q479" s="1"/>
      <c r="R479" s="1"/>
    </row>
    <row r="480" spans="1:18" s="5" customFormat="1" x14ac:dyDescent="0.2">
      <c r="A480" s="1"/>
      <c r="B480" s="1"/>
      <c r="C480" s="58"/>
      <c r="D480" s="3"/>
      <c r="E480" s="4"/>
      <c r="F480" s="4"/>
      <c r="G480" s="5" t="str">
        <f t="shared" si="10"/>
        <v xml:space="preserve">  </v>
      </c>
      <c r="I480" s="1"/>
      <c r="J480" s="1"/>
      <c r="K480" s="6"/>
      <c r="L480" s="6"/>
      <c r="M480" s="6"/>
      <c r="N480" s="6"/>
      <c r="O480" s="6"/>
      <c r="P480" s="7"/>
      <c r="Q480" s="1"/>
      <c r="R480" s="1"/>
    </row>
    <row r="481" spans="1:18" s="5" customFormat="1" x14ac:dyDescent="0.2">
      <c r="A481" s="1"/>
      <c r="B481" s="1"/>
      <c r="C481" s="58"/>
      <c r="D481" s="3"/>
      <c r="E481" s="4"/>
      <c r="F481" s="4"/>
      <c r="G481" s="5" t="str">
        <f t="shared" si="10"/>
        <v xml:space="preserve">  </v>
      </c>
      <c r="I481" s="1"/>
      <c r="J481" s="1"/>
      <c r="K481" s="6"/>
      <c r="L481" s="6"/>
      <c r="M481" s="6"/>
      <c r="N481" s="6"/>
      <c r="O481" s="6"/>
      <c r="P481" s="7"/>
      <c r="Q481" s="1"/>
      <c r="R481" s="1"/>
    </row>
    <row r="482" spans="1:18" s="5" customFormat="1" x14ac:dyDescent="0.2">
      <c r="A482" s="1"/>
      <c r="B482" s="1"/>
      <c r="C482" s="58"/>
      <c r="D482" s="3"/>
      <c r="E482" s="4"/>
      <c r="F482" s="4"/>
      <c r="G482" s="5" t="str">
        <f t="shared" si="10"/>
        <v xml:space="preserve">  </v>
      </c>
      <c r="I482" s="1"/>
      <c r="J482" s="1"/>
      <c r="K482" s="6"/>
      <c r="L482" s="6"/>
      <c r="M482" s="6"/>
      <c r="N482" s="6"/>
      <c r="O482" s="6"/>
      <c r="P482" s="7"/>
      <c r="Q482" s="1"/>
      <c r="R482" s="1"/>
    </row>
    <row r="483" spans="1:18" s="5" customFormat="1" x14ac:dyDescent="0.2">
      <c r="A483" s="1"/>
      <c r="B483" s="1"/>
      <c r="C483" s="58"/>
      <c r="D483" s="3"/>
      <c r="E483" s="4"/>
      <c r="F483" s="4"/>
      <c r="G483" s="5" t="str">
        <f t="shared" si="10"/>
        <v xml:space="preserve">  </v>
      </c>
      <c r="I483" s="1"/>
      <c r="J483" s="1"/>
      <c r="K483" s="6"/>
      <c r="L483" s="6"/>
      <c r="M483" s="6"/>
      <c r="N483" s="6"/>
      <c r="O483" s="6"/>
      <c r="P483" s="7"/>
      <c r="Q483" s="1"/>
      <c r="R483" s="1"/>
    </row>
    <row r="484" spans="1:18" s="5" customFormat="1" x14ac:dyDescent="0.2">
      <c r="A484" s="1"/>
      <c r="B484" s="1"/>
      <c r="C484" s="58"/>
      <c r="D484" s="3"/>
      <c r="E484" s="4"/>
      <c r="F484" s="4"/>
      <c r="G484" s="5" t="str">
        <f t="shared" si="10"/>
        <v xml:space="preserve">  </v>
      </c>
      <c r="I484" s="1"/>
      <c r="J484" s="1"/>
      <c r="K484" s="6"/>
      <c r="L484" s="6"/>
      <c r="M484" s="6"/>
      <c r="N484" s="6"/>
      <c r="O484" s="6"/>
      <c r="P484" s="7"/>
      <c r="Q484" s="1"/>
      <c r="R484" s="1"/>
    </row>
    <row r="485" spans="1:18" s="5" customFormat="1" x14ac:dyDescent="0.2">
      <c r="A485" s="1"/>
      <c r="B485" s="1"/>
      <c r="C485" s="58"/>
      <c r="D485" s="3"/>
      <c r="E485" s="4"/>
      <c r="F485" s="4"/>
      <c r="G485" s="5" t="str">
        <f t="shared" si="10"/>
        <v xml:space="preserve">  </v>
      </c>
      <c r="I485" s="1"/>
      <c r="J485" s="1"/>
      <c r="K485" s="6"/>
      <c r="L485" s="6"/>
      <c r="M485" s="6"/>
      <c r="N485" s="6"/>
      <c r="O485" s="6"/>
      <c r="P485" s="7"/>
      <c r="Q485" s="1"/>
      <c r="R485" s="1"/>
    </row>
    <row r="486" spans="1:18" s="5" customFormat="1" x14ac:dyDescent="0.2">
      <c r="A486" s="1"/>
      <c r="B486" s="1"/>
      <c r="C486" s="58"/>
      <c r="D486" s="3"/>
      <c r="E486" s="4"/>
      <c r="F486" s="4"/>
      <c r="G486" s="5" t="str">
        <f t="shared" si="10"/>
        <v xml:space="preserve">  </v>
      </c>
      <c r="I486" s="1"/>
      <c r="J486" s="1"/>
      <c r="K486" s="6"/>
      <c r="L486" s="6"/>
      <c r="M486" s="6"/>
      <c r="N486" s="6"/>
      <c r="O486" s="6"/>
      <c r="P486" s="7"/>
      <c r="Q486" s="1"/>
      <c r="R486" s="1"/>
    </row>
    <row r="487" spans="1:18" s="5" customFormat="1" x14ac:dyDescent="0.2">
      <c r="A487" s="1"/>
      <c r="B487" s="1"/>
      <c r="C487" s="58"/>
      <c r="D487" s="3"/>
      <c r="E487" s="4"/>
      <c r="F487" s="4"/>
      <c r="G487" s="5" t="str">
        <f t="shared" si="10"/>
        <v xml:space="preserve">  </v>
      </c>
      <c r="I487" s="1"/>
      <c r="J487" s="1"/>
      <c r="K487" s="6"/>
      <c r="L487" s="6"/>
      <c r="M487" s="6"/>
      <c r="N487" s="6"/>
      <c r="O487" s="6"/>
      <c r="P487" s="7"/>
      <c r="Q487" s="1"/>
      <c r="R487" s="1"/>
    </row>
    <row r="488" spans="1:18" s="5" customFormat="1" x14ac:dyDescent="0.2">
      <c r="A488" s="1"/>
      <c r="B488" s="1"/>
      <c r="C488" s="58"/>
      <c r="D488" s="3"/>
      <c r="E488" s="4"/>
      <c r="F488" s="4"/>
      <c r="G488" s="5" t="str">
        <f t="shared" si="10"/>
        <v xml:space="preserve">  </v>
      </c>
      <c r="I488" s="1"/>
      <c r="J488" s="1"/>
      <c r="K488" s="6"/>
      <c r="L488" s="6"/>
      <c r="M488" s="6"/>
      <c r="N488" s="6"/>
      <c r="O488" s="6"/>
      <c r="P488" s="7"/>
      <c r="Q488" s="1"/>
      <c r="R488" s="1"/>
    </row>
    <row r="489" spans="1:18" s="5" customFormat="1" x14ac:dyDescent="0.2">
      <c r="A489" s="1"/>
      <c r="B489" s="1"/>
      <c r="C489" s="58"/>
      <c r="D489" s="3"/>
      <c r="E489" s="4"/>
      <c r="F489" s="4"/>
      <c r="G489" s="5" t="str">
        <f t="shared" si="10"/>
        <v xml:space="preserve">  </v>
      </c>
      <c r="I489" s="1"/>
      <c r="J489" s="1"/>
      <c r="K489" s="6"/>
      <c r="L489" s="6"/>
      <c r="M489" s="6"/>
      <c r="N489" s="6"/>
      <c r="O489" s="6"/>
      <c r="P489" s="7"/>
      <c r="Q489" s="1"/>
      <c r="R489" s="1"/>
    </row>
    <row r="490" spans="1:18" s="5" customFormat="1" x14ac:dyDescent="0.2">
      <c r="A490" s="1"/>
      <c r="B490" s="1"/>
      <c r="C490" s="58"/>
      <c r="D490" s="3"/>
      <c r="E490" s="4"/>
      <c r="F490" s="4"/>
      <c r="G490" s="5" t="str">
        <f t="shared" si="10"/>
        <v xml:space="preserve">  </v>
      </c>
      <c r="I490" s="1"/>
      <c r="J490" s="1"/>
      <c r="K490" s="6"/>
      <c r="L490" s="6"/>
      <c r="M490" s="6"/>
      <c r="N490" s="6"/>
      <c r="O490" s="6"/>
      <c r="P490" s="7"/>
      <c r="Q490" s="1"/>
      <c r="R490" s="1"/>
    </row>
    <row r="491" spans="1:18" s="5" customFormat="1" x14ac:dyDescent="0.2">
      <c r="A491" s="1"/>
      <c r="B491" s="1"/>
      <c r="C491" s="58"/>
      <c r="D491" s="3"/>
      <c r="E491" s="4"/>
      <c r="F491" s="4"/>
      <c r="G491" s="5" t="str">
        <f t="shared" si="10"/>
        <v xml:space="preserve">  </v>
      </c>
      <c r="I491" s="1"/>
      <c r="J491" s="1"/>
      <c r="K491" s="6"/>
      <c r="L491" s="6"/>
      <c r="M491" s="6"/>
      <c r="N491" s="6"/>
      <c r="O491" s="6"/>
      <c r="P491" s="7"/>
      <c r="Q491" s="1"/>
      <c r="R491" s="1"/>
    </row>
    <row r="492" spans="1:18" s="5" customFormat="1" x14ac:dyDescent="0.2">
      <c r="A492" s="1"/>
      <c r="B492" s="1"/>
      <c r="C492" s="58"/>
      <c r="D492" s="3"/>
      <c r="E492" s="4"/>
      <c r="F492" s="4"/>
      <c r="G492" s="5" t="str">
        <f t="shared" si="10"/>
        <v xml:space="preserve">  </v>
      </c>
      <c r="I492" s="1"/>
      <c r="J492" s="1"/>
      <c r="K492" s="6"/>
      <c r="L492" s="6"/>
      <c r="M492" s="6"/>
      <c r="N492" s="6"/>
      <c r="O492" s="6"/>
      <c r="P492" s="7"/>
      <c r="Q492" s="1"/>
      <c r="R492" s="1"/>
    </row>
    <row r="493" spans="1:18" s="5" customFormat="1" x14ac:dyDescent="0.2">
      <c r="A493" s="1"/>
      <c r="B493" s="1"/>
      <c r="C493" s="58"/>
      <c r="D493" s="3"/>
      <c r="E493" s="4"/>
      <c r="F493" s="4"/>
      <c r="G493" s="5" t="str">
        <f t="shared" ref="G493:G556" si="11">IF(E493=0,"  ",(IF(F493=0,"  ",+E493*F493)))</f>
        <v xml:space="preserve">  </v>
      </c>
      <c r="I493" s="1"/>
      <c r="J493" s="1"/>
      <c r="K493" s="6"/>
      <c r="L493" s="6"/>
      <c r="M493" s="6"/>
      <c r="N493" s="6"/>
      <c r="O493" s="6"/>
      <c r="P493" s="7"/>
      <c r="Q493" s="1"/>
      <c r="R493" s="1"/>
    </row>
    <row r="494" spans="1:18" s="5" customFormat="1" x14ac:dyDescent="0.2">
      <c r="A494" s="1"/>
      <c r="B494" s="1"/>
      <c r="C494" s="58"/>
      <c r="D494" s="3"/>
      <c r="E494" s="4"/>
      <c r="F494" s="4"/>
      <c r="G494" s="5" t="str">
        <f t="shared" si="11"/>
        <v xml:space="preserve">  </v>
      </c>
      <c r="I494" s="1"/>
      <c r="J494" s="1"/>
      <c r="K494" s="6"/>
      <c r="L494" s="6"/>
      <c r="M494" s="6"/>
      <c r="N494" s="6"/>
      <c r="O494" s="6"/>
      <c r="P494" s="7"/>
      <c r="Q494" s="1"/>
      <c r="R494" s="1"/>
    </row>
    <row r="495" spans="1:18" s="5" customFormat="1" x14ac:dyDescent="0.2">
      <c r="A495" s="1"/>
      <c r="B495" s="1"/>
      <c r="C495" s="58"/>
      <c r="D495" s="3"/>
      <c r="E495" s="4"/>
      <c r="F495" s="4"/>
      <c r="G495" s="5" t="str">
        <f t="shared" si="11"/>
        <v xml:space="preserve">  </v>
      </c>
      <c r="I495" s="1"/>
      <c r="J495" s="1"/>
      <c r="K495" s="6"/>
      <c r="L495" s="6"/>
      <c r="M495" s="6"/>
      <c r="N495" s="6"/>
      <c r="O495" s="6"/>
      <c r="P495" s="7"/>
      <c r="Q495" s="1"/>
      <c r="R495" s="1"/>
    </row>
    <row r="496" spans="1:18" s="5" customFormat="1" x14ac:dyDescent="0.2">
      <c r="A496" s="1"/>
      <c r="B496" s="1"/>
      <c r="C496" s="58"/>
      <c r="D496" s="3"/>
      <c r="E496" s="4"/>
      <c r="F496" s="4"/>
      <c r="G496" s="5" t="str">
        <f t="shared" si="11"/>
        <v xml:space="preserve">  </v>
      </c>
      <c r="I496" s="1"/>
      <c r="J496" s="1"/>
      <c r="K496" s="6"/>
      <c r="L496" s="6"/>
      <c r="M496" s="6"/>
      <c r="N496" s="6"/>
      <c r="O496" s="6"/>
      <c r="P496" s="7"/>
      <c r="Q496" s="1"/>
      <c r="R496" s="1"/>
    </row>
    <row r="497" spans="1:18" s="5" customFormat="1" x14ac:dyDescent="0.2">
      <c r="A497" s="1"/>
      <c r="B497" s="1"/>
      <c r="C497" s="58"/>
      <c r="D497" s="3"/>
      <c r="E497" s="4"/>
      <c r="F497" s="4"/>
      <c r="G497" s="5" t="str">
        <f t="shared" si="11"/>
        <v xml:space="preserve">  </v>
      </c>
      <c r="I497" s="1"/>
      <c r="J497" s="1"/>
      <c r="K497" s="6"/>
      <c r="L497" s="6"/>
      <c r="M497" s="6"/>
      <c r="N497" s="6"/>
      <c r="O497" s="6"/>
      <c r="P497" s="7"/>
      <c r="Q497" s="1"/>
      <c r="R497" s="1"/>
    </row>
    <row r="498" spans="1:18" s="5" customFormat="1" x14ac:dyDescent="0.2">
      <c r="A498" s="1"/>
      <c r="B498" s="1"/>
      <c r="C498" s="58"/>
      <c r="D498" s="3"/>
      <c r="E498" s="4"/>
      <c r="F498" s="4"/>
      <c r="G498" s="5" t="str">
        <f t="shared" si="11"/>
        <v xml:space="preserve">  </v>
      </c>
      <c r="I498" s="1"/>
      <c r="J498" s="1"/>
      <c r="K498" s="6"/>
      <c r="L498" s="6"/>
      <c r="M498" s="6"/>
      <c r="N498" s="6"/>
      <c r="O498" s="6"/>
      <c r="P498" s="7"/>
      <c r="Q498" s="1"/>
      <c r="R498" s="1"/>
    </row>
    <row r="499" spans="1:18" s="5" customFormat="1" x14ac:dyDescent="0.2">
      <c r="A499" s="1"/>
      <c r="B499" s="1"/>
      <c r="C499" s="58"/>
      <c r="D499" s="3"/>
      <c r="E499" s="4"/>
      <c r="F499" s="4"/>
      <c r="G499" s="5" t="str">
        <f t="shared" si="11"/>
        <v xml:space="preserve">  </v>
      </c>
      <c r="I499" s="1"/>
      <c r="J499" s="1"/>
      <c r="K499" s="6"/>
      <c r="L499" s="6"/>
      <c r="M499" s="6"/>
      <c r="N499" s="6"/>
      <c r="O499" s="6"/>
      <c r="P499" s="7"/>
      <c r="Q499" s="1"/>
      <c r="R499" s="1"/>
    </row>
    <row r="500" spans="1:18" s="5" customFormat="1" x14ac:dyDescent="0.2">
      <c r="A500" s="1"/>
      <c r="B500" s="1"/>
      <c r="C500" s="58"/>
      <c r="D500" s="3"/>
      <c r="E500" s="4"/>
      <c r="F500" s="4"/>
      <c r="G500" s="5" t="str">
        <f t="shared" si="11"/>
        <v xml:space="preserve">  </v>
      </c>
      <c r="I500" s="1"/>
      <c r="J500" s="1"/>
      <c r="K500" s="6"/>
      <c r="L500" s="6"/>
      <c r="M500" s="6"/>
      <c r="N500" s="6"/>
      <c r="O500" s="6"/>
      <c r="P500" s="7"/>
      <c r="Q500" s="1"/>
      <c r="R500" s="1"/>
    </row>
    <row r="501" spans="1:18" s="5" customFormat="1" x14ac:dyDescent="0.2">
      <c r="A501" s="1"/>
      <c r="B501" s="1"/>
      <c r="C501" s="58"/>
      <c r="D501" s="3"/>
      <c r="E501" s="4"/>
      <c r="F501" s="4"/>
      <c r="G501" s="5" t="str">
        <f t="shared" si="11"/>
        <v xml:space="preserve">  </v>
      </c>
      <c r="I501" s="1"/>
      <c r="J501" s="1"/>
      <c r="K501" s="6"/>
      <c r="L501" s="6"/>
      <c r="M501" s="6"/>
      <c r="N501" s="6"/>
      <c r="O501" s="6"/>
      <c r="P501" s="7"/>
      <c r="Q501" s="1"/>
      <c r="R501" s="1"/>
    </row>
    <row r="502" spans="1:18" s="5" customFormat="1" x14ac:dyDescent="0.2">
      <c r="A502" s="1"/>
      <c r="B502" s="1"/>
      <c r="C502" s="58"/>
      <c r="D502" s="3"/>
      <c r="E502" s="4"/>
      <c r="F502" s="4"/>
      <c r="G502" s="5" t="str">
        <f t="shared" si="11"/>
        <v xml:space="preserve">  </v>
      </c>
      <c r="I502" s="1"/>
      <c r="J502" s="1"/>
      <c r="K502" s="6"/>
      <c r="L502" s="6"/>
      <c r="M502" s="6"/>
      <c r="N502" s="6"/>
      <c r="O502" s="6"/>
      <c r="P502" s="7"/>
      <c r="Q502" s="1"/>
      <c r="R502" s="1"/>
    </row>
    <row r="503" spans="1:18" s="5" customFormat="1" x14ac:dyDescent="0.2">
      <c r="A503" s="1"/>
      <c r="B503" s="1"/>
      <c r="C503" s="58"/>
      <c r="D503" s="3"/>
      <c r="E503" s="4"/>
      <c r="F503" s="4"/>
      <c r="G503" s="5" t="str">
        <f t="shared" si="11"/>
        <v xml:space="preserve">  </v>
      </c>
      <c r="I503" s="1"/>
      <c r="J503" s="1"/>
      <c r="K503" s="6"/>
      <c r="L503" s="6"/>
      <c r="M503" s="6"/>
      <c r="N503" s="6"/>
      <c r="O503" s="6"/>
      <c r="P503" s="7"/>
      <c r="Q503" s="1"/>
      <c r="R503" s="1"/>
    </row>
    <row r="504" spans="1:18" s="5" customFormat="1" x14ac:dyDescent="0.2">
      <c r="A504" s="1"/>
      <c r="B504" s="1"/>
      <c r="C504" s="58"/>
      <c r="D504" s="3"/>
      <c r="E504" s="4"/>
      <c r="F504" s="4"/>
      <c r="G504" s="5" t="str">
        <f t="shared" si="11"/>
        <v xml:space="preserve">  </v>
      </c>
      <c r="I504" s="1"/>
      <c r="J504" s="1"/>
      <c r="K504" s="6"/>
      <c r="L504" s="6"/>
      <c r="M504" s="6"/>
      <c r="N504" s="6"/>
      <c r="O504" s="6"/>
      <c r="P504" s="7"/>
      <c r="Q504" s="1"/>
      <c r="R504" s="1"/>
    </row>
    <row r="505" spans="1:18" s="5" customFormat="1" x14ac:dyDescent="0.2">
      <c r="A505" s="1"/>
      <c r="B505" s="1"/>
      <c r="C505" s="58"/>
      <c r="D505" s="3"/>
      <c r="E505" s="4"/>
      <c r="F505" s="4"/>
      <c r="G505" s="5" t="str">
        <f t="shared" si="11"/>
        <v xml:space="preserve">  </v>
      </c>
      <c r="I505" s="1"/>
      <c r="J505" s="1"/>
      <c r="K505" s="6"/>
      <c r="L505" s="6"/>
      <c r="M505" s="6"/>
      <c r="N505" s="6"/>
      <c r="O505" s="6"/>
      <c r="P505" s="7"/>
      <c r="Q505" s="1"/>
      <c r="R505" s="1"/>
    </row>
    <row r="506" spans="1:18" s="5" customFormat="1" x14ac:dyDescent="0.2">
      <c r="A506" s="1"/>
      <c r="B506" s="1"/>
      <c r="C506" s="58"/>
      <c r="D506" s="3"/>
      <c r="E506" s="4"/>
      <c r="F506" s="4"/>
      <c r="G506" s="5" t="str">
        <f t="shared" si="11"/>
        <v xml:space="preserve">  </v>
      </c>
      <c r="I506" s="1"/>
      <c r="J506" s="1"/>
      <c r="K506" s="6"/>
      <c r="L506" s="6"/>
      <c r="M506" s="6"/>
      <c r="N506" s="6"/>
      <c r="O506" s="6"/>
      <c r="P506" s="7"/>
      <c r="Q506" s="1"/>
      <c r="R506" s="1"/>
    </row>
    <row r="507" spans="1:18" s="5" customFormat="1" x14ac:dyDescent="0.2">
      <c r="A507" s="1"/>
      <c r="B507" s="1"/>
      <c r="C507" s="58"/>
      <c r="D507" s="3"/>
      <c r="E507" s="4"/>
      <c r="F507" s="4"/>
      <c r="G507" s="5" t="str">
        <f t="shared" si="11"/>
        <v xml:space="preserve">  </v>
      </c>
      <c r="I507" s="1"/>
      <c r="J507" s="1"/>
      <c r="K507" s="6"/>
      <c r="L507" s="6"/>
      <c r="M507" s="6"/>
      <c r="N507" s="6"/>
      <c r="O507" s="6"/>
      <c r="P507" s="7"/>
      <c r="Q507" s="1"/>
      <c r="R507" s="1"/>
    </row>
    <row r="508" spans="1:18" s="5" customFormat="1" x14ac:dyDescent="0.2">
      <c r="A508" s="1"/>
      <c r="B508" s="1"/>
      <c r="C508" s="58"/>
      <c r="D508" s="3"/>
      <c r="E508" s="4"/>
      <c r="F508" s="4"/>
      <c r="G508" s="5" t="str">
        <f t="shared" si="11"/>
        <v xml:space="preserve">  </v>
      </c>
      <c r="I508" s="1"/>
      <c r="J508" s="1"/>
      <c r="K508" s="6"/>
      <c r="L508" s="6"/>
      <c r="M508" s="6"/>
      <c r="N508" s="6"/>
      <c r="O508" s="6"/>
      <c r="P508" s="7"/>
      <c r="Q508" s="1"/>
      <c r="R508" s="1"/>
    </row>
    <row r="509" spans="1:18" s="5" customFormat="1" x14ac:dyDescent="0.2">
      <c r="A509" s="1"/>
      <c r="B509" s="1"/>
      <c r="C509" s="58"/>
      <c r="D509" s="3"/>
      <c r="E509" s="4"/>
      <c r="F509" s="4"/>
      <c r="G509" s="5" t="str">
        <f t="shared" si="11"/>
        <v xml:space="preserve">  </v>
      </c>
      <c r="I509" s="1"/>
      <c r="J509" s="1"/>
      <c r="K509" s="6"/>
      <c r="L509" s="6"/>
      <c r="M509" s="6"/>
      <c r="N509" s="6"/>
      <c r="O509" s="6"/>
      <c r="P509" s="7"/>
      <c r="Q509" s="1"/>
      <c r="R509" s="1"/>
    </row>
    <row r="510" spans="1:18" s="5" customFormat="1" x14ac:dyDescent="0.2">
      <c r="A510" s="1"/>
      <c r="B510" s="1"/>
      <c r="C510" s="58"/>
      <c r="D510" s="3"/>
      <c r="E510" s="4"/>
      <c r="F510" s="4"/>
      <c r="G510" s="5" t="str">
        <f t="shared" si="11"/>
        <v xml:space="preserve">  </v>
      </c>
      <c r="I510" s="1"/>
      <c r="J510" s="1"/>
      <c r="K510" s="6"/>
      <c r="L510" s="6"/>
      <c r="M510" s="6"/>
      <c r="N510" s="6"/>
      <c r="O510" s="6"/>
      <c r="P510" s="7"/>
      <c r="Q510" s="1"/>
      <c r="R510" s="1"/>
    </row>
    <row r="511" spans="1:18" s="5" customFormat="1" x14ac:dyDescent="0.2">
      <c r="A511" s="1"/>
      <c r="B511" s="1"/>
      <c r="C511" s="58"/>
      <c r="D511" s="3"/>
      <c r="E511" s="4"/>
      <c r="F511" s="4"/>
      <c r="G511" s="5" t="str">
        <f t="shared" si="11"/>
        <v xml:space="preserve">  </v>
      </c>
      <c r="I511" s="1"/>
      <c r="J511" s="1"/>
      <c r="K511" s="6"/>
      <c r="L511" s="6"/>
      <c r="M511" s="6"/>
      <c r="N511" s="6"/>
      <c r="O511" s="6"/>
      <c r="P511" s="7"/>
      <c r="Q511" s="1"/>
      <c r="R511" s="1"/>
    </row>
    <row r="512" spans="1:18" s="5" customFormat="1" x14ac:dyDescent="0.2">
      <c r="A512" s="1"/>
      <c r="B512" s="1"/>
      <c r="C512" s="58"/>
      <c r="D512" s="3"/>
      <c r="E512" s="4"/>
      <c r="F512" s="4"/>
      <c r="G512" s="5" t="str">
        <f t="shared" si="11"/>
        <v xml:space="preserve">  </v>
      </c>
      <c r="I512" s="1"/>
      <c r="J512" s="1"/>
      <c r="K512" s="6"/>
      <c r="L512" s="6"/>
      <c r="M512" s="6"/>
      <c r="N512" s="6"/>
      <c r="O512" s="6"/>
      <c r="P512" s="7"/>
      <c r="Q512" s="1"/>
      <c r="R512" s="1"/>
    </row>
    <row r="513" spans="1:18" s="5" customFormat="1" x14ac:dyDescent="0.2">
      <c r="A513" s="1"/>
      <c r="B513" s="1"/>
      <c r="C513" s="58"/>
      <c r="D513" s="3"/>
      <c r="E513" s="4"/>
      <c r="F513" s="4"/>
      <c r="G513" s="5" t="str">
        <f t="shared" si="11"/>
        <v xml:space="preserve">  </v>
      </c>
      <c r="I513" s="1"/>
      <c r="J513" s="1"/>
      <c r="K513" s="6"/>
      <c r="L513" s="6"/>
      <c r="M513" s="6"/>
      <c r="N513" s="6"/>
      <c r="O513" s="6"/>
      <c r="P513" s="7"/>
      <c r="Q513" s="1"/>
      <c r="R513" s="1"/>
    </row>
    <row r="514" spans="1:18" s="5" customFormat="1" x14ac:dyDescent="0.2">
      <c r="A514" s="1"/>
      <c r="B514" s="1"/>
      <c r="C514" s="58"/>
      <c r="D514" s="3"/>
      <c r="E514" s="4"/>
      <c r="F514" s="4"/>
      <c r="G514" s="5" t="str">
        <f t="shared" si="11"/>
        <v xml:space="preserve">  </v>
      </c>
      <c r="I514" s="1"/>
      <c r="J514" s="1"/>
      <c r="K514" s="6"/>
      <c r="L514" s="6"/>
      <c r="M514" s="6"/>
      <c r="N514" s="6"/>
      <c r="O514" s="6"/>
      <c r="P514" s="7"/>
      <c r="Q514" s="1"/>
      <c r="R514" s="1"/>
    </row>
    <row r="515" spans="1:18" s="5" customFormat="1" x14ac:dyDescent="0.2">
      <c r="A515" s="1"/>
      <c r="B515" s="1"/>
      <c r="C515" s="58"/>
      <c r="D515" s="3"/>
      <c r="E515" s="4"/>
      <c r="F515" s="4"/>
      <c r="G515" s="5" t="str">
        <f t="shared" si="11"/>
        <v xml:space="preserve">  </v>
      </c>
      <c r="I515" s="1"/>
      <c r="J515" s="1"/>
      <c r="K515" s="6"/>
      <c r="L515" s="6"/>
      <c r="M515" s="6"/>
      <c r="N515" s="6"/>
      <c r="O515" s="6"/>
      <c r="P515" s="7"/>
      <c r="Q515" s="1"/>
      <c r="R515" s="1"/>
    </row>
    <row r="516" spans="1:18" s="5" customFormat="1" x14ac:dyDescent="0.2">
      <c r="A516" s="1"/>
      <c r="B516" s="1"/>
      <c r="C516" s="58"/>
      <c r="D516" s="3"/>
      <c r="E516" s="4"/>
      <c r="F516" s="4"/>
      <c r="G516" s="5" t="str">
        <f t="shared" si="11"/>
        <v xml:space="preserve">  </v>
      </c>
      <c r="I516" s="1"/>
      <c r="J516" s="1"/>
      <c r="K516" s="6"/>
      <c r="L516" s="6"/>
      <c r="M516" s="6"/>
      <c r="N516" s="6"/>
      <c r="O516" s="6"/>
      <c r="P516" s="7"/>
      <c r="Q516" s="1"/>
      <c r="R516" s="1"/>
    </row>
    <row r="517" spans="1:18" s="5" customFormat="1" x14ac:dyDescent="0.2">
      <c r="A517" s="1"/>
      <c r="B517" s="1"/>
      <c r="C517" s="58"/>
      <c r="D517" s="3"/>
      <c r="E517" s="4"/>
      <c r="F517" s="4"/>
      <c r="G517" s="5" t="str">
        <f t="shared" si="11"/>
        <v xml:space="preserve">  </v>
      </c>
      <c r="I517" s="1"/>
      <c r="J517" s="1"/>
      <c r="K517" s="6"/>
      <c r="L517" s="6"/>
      <c r="M517" s="6"/>
      <c r="N517" s="6"/>
      <c r="O517" s="6"/>
      <c r="P517" s="7"/>
      <c r="Q517" s="1"/>
      <c r="R517" s="1"/>
    </row>
    <row r="518" spans="1:18" s="5" customFormat="1" x14ac:dyDescent="0.2">
      <c r="A518" s="1"/>
      <c r="B518" s="1"/>
      <c r="C518" s="58"/>
      <c r="D518" s="3"/>
      <c r="E518" s="4"/>
      <c r="F518" s="4"/>
      <c r="G518" s="5" t="str">
        <f t="shared" si="11"/>
        <v xml:space="preserve">  </v>
      </c>
      <c r="I518" s="1"/>
      <c r="J518" s="1"/>
      <c r="K518" s="6"/>
      <c r="L518" s="6"/>
      <c r="M518" s="6"/>
      <c r="N518" s="6"/>
      <c r="O518" s="6"/>
      <c r="P518" s="7"/>
      <c r="Q518" s="1"/>
      <c r="R518" s="1"/>
    </row>
    <row r="519" spans="1:18" s="5" customFormat="1" x14ac:dyDescent="0.2">
      <c r="A519" s="1"/>
      <c r="B519" s="1"/>
      <c r="C519" s="58"/>
      <c r="D519" s="3"/>
      <c r="E519" s="4"/>
      <c r="F519" s="4"/>
      <c r="G519" s="5" t="str">
        <f t="shared" si="11"/>
        <v xml:space="preserve">  </v>
      </c>
      <c r="I519" s="1"/>
      <c r="J519" s="1"/>
      <c r="K519" s="6"/>
      <c r="L519" s="6"/>
      <c r="M519" s="6"/>
      <c r="N519" s="6"/>
      <c r="O519" s="6"/>
      <c r="P519" s="7"/>
      <c r="Q519" s="1"/>
      <c r="R519" s="1"/>
    </row>
    <row r="520" spans="1:18" s="5" customFormat="1" x14ac:dyDescent="0.2">
      <c r="A520" s="1"/>
      <c r="B520" s="1"/>
      <c r="C520" s="58"/>
      <c r="D520" s="3"/>
      <c r="E520" s="4"/>
      <c r="F520" s="4"/>
      <c r="G520" s="5" t="str">
        <f t="shared" si="11"/>
        <v xml:space="preserve">  </v>
      </c>
      <c r="I520" s="1"/>
      <c r="J520" s="1"/>
      <c r="K520" s="6"/>
      <c r="L520" s="6"/>
      <c r="M520" s="6"/>
      <c r="N520" s="6"/>
      <c r="O520" s="6"/>
      <c r="P520" s="7"/>
      <c r="Q520" s="1"/>
      <c r="R520" s="1"/>
    </row>
    <row r="521" spans="1:18" s="5" customFormat="1" x14ac:dyDescent="0.2">
      <c r="A521" s="1"/>
      <c r="B521" s="1"/>
      <c r="C521" s="58"/>
      <c r="D521" s="3"/>
      <c r="E521" s="4"/>
      <c r="F521" s="4"/>
      <c r="G521" s="5" t="str">
        <f t="shared" si="11"/>
        <v xml:space="preserve">  </v>
      </c>
      <c r="I521" s="1"/>
      <c r="J521" s="1"/>
      <c r="K521" s="6"/>
      <c r="L521" s="6"/>
      <c r="M521" s="6"/>
      <c r="N521" s="6"/>
      <c r="O521" s="6"/>
      <c r="P521" s="7"/>
      <c r="Q521" s="1"/>
      <c r="R521" s="1"/>
    </row>
    <row r="522" spans="1:18" s="5" customFormat="1" x14ac:dyDescent="0.2">
      <c r="A522" s="1"/>
      <c r="B522" s="1"/>
      <c r="C522" s="58"/>
      <c r="D522" s="3"/>
      <c r="E522" s="4"/>
      <c r="F522" s="4"/>
      <c r="G522" s="5" t="str">
        <f t="shared" si="11"/>
        <v xml:space="preserve">  </v>
      </c>
      <c r="I522" s="1"/>
      <c r="J522" s="1"/>
      <c r="K522" s="6"/>
      <c r="L522" s="6"/>
      <c r="M522" s="6"/>
      <c r="N522" s="6"/>
      <c r="O522" s="6"/>
      <c r="P522" s="7"/>
      <c r="Q522" s="1"/>
      <c r="R522" s="1"/>
    </row>
    <row r="523" spans="1:18" s="5" customFormat="1" x14ac:dyDescent="0.2">
      <c r="A523" s="1"/>
      <c r="B523" s="1"/>
      <c r="C523" s="58"/>
      <c r="D523" s="3"/>
      <c r="E523" s="4"/>
      <c r="F523" s="4"/>
      <c r="G523" s="5" t="str">
        <f t="shared" si="11"/>
        <v xml:space="preserve">  </v>
      </c>
      <c r="I523" s="1"/>
      <c r="J523" s="1"/>
      <c r="K523" s="6"/>
      <c r="L523" s="6"/>
      <c r="M523" s="6"/>
      <c r="N523" s="6"/>
      <c r="O523" s="6"/>
      <c r="P523" s="7"/>
      <c r="Q523" s="1"/>
      <c r="R523" s="1"/>
    </row>
    <row r="524" spans="1:18" s="5" customFormat="1" x14ac:dyDescent="0.2">
      <c r="A524" s="1"/>
      <c r="B524" s="1"/>
      <c r="C524" s="58"/>
      <c r="D524" s="3"/>
      <c r="E524" s="4"/>
      <c r="F524" s="4"/>
      <c r="G524" s="5" t="str">
        <f t="shared" si="11"/>
        <v xml:space="preserve">  </v>
      </c>
      <c r="I524" s="1"/>
      <c r="J524" s="1"/>
      <c r="K524" s="6"/>
      <c r="L524" s="6"/>
      <c r="M524" s="6"/>
      <c r="N524" s="6"/>
      <c r="O524" s="6"/>
      <c r="P524" s="7"/>
      <c r="Q524" s="1"/>
      <c r="R524" s="1"/>
    </row>
    <row r="525" spans="1:18" s="5" customFormat="1" x14ac:dyDescent="0.2">
      <c r="A525" s="1"/>
      <c r="B525" s="1"/>
      <c r="C525" s="58"/>
      <c r="D525" s="3"/>
      <c r="E525" s="4"/>
      <c r="F525" s="4"/>
      <c r="G525" s="5" t="str">
        <f t="shared" si="11"/>
        <v xml:space="preserve">  </v>
      </c>
      <c r="I525" s="1"/>
      <c r="J525" s="1"/>
      <c r="K525" s="6"/>
      <c r="L525" s="6"/>
      <c r="M525" s="6"/>
      <c r="N525" s="6"/>
      <c r="O525" s="6"/>
      <c r="P525" s="7"/>
      <c r="Q525" s="1"/>
      <c r="R525" s="1"/>
    </row>
    <row r="526" spans="1:18" s="5" customFormat="1" x14ac:dyDescent="0.2">
      <c r="A526" s="1"/>
      <c r="B526" s="1"/>
      <c r="C526" s="58"/>
      <c r="D526" s="3"/>
      <c r="E526" s="4"/>
      <c r="F526" s="4"/>
      <c r="G526" s="5" t="str">
        <f t="shared" si="11"/>
        <v xml:space="preserve">  </v>
      </c>
      <c r="I526" s="1"/>
      <c r="J526" s="1"/>
      <c r="K526" s="6"/>
      <c r="L526" s="6"/>
      <c r="M526" s="6"/>
      <c r="N526" s="6"/>
      <c r="O526" s="6"/>
      <c r="P526" s="7"/>
      <c r="Q526" s="1"/>
      <c r="R526" s="1"/>
    </row>
    <row r="527" spans="1:18" s="5" customFormat="1" x14ac:dyDescent="0.2">
      <c r="A527" s="1"/>
      <c r="B527" s="1"/>
      <c r="C527" s="58"/>
      <c r="D527" s="3"/>
      <c r="E527" s="4"/>
      <c r="F527" s="4"/>
      <c r="G527" s="5" t="str">
        <f t="shared" si="11"/>
        <v xml:space="preserve">  </v>
      </c>
      <c r="I527" s="1"/>
      <c r="J527" s="1"/>
      <c r="K527" s="6"/>
      <c r="L527" s="6"/>
      <c r="M527" s="6"/>
      <c r="N527" s="6"/>
      <c r="O527" s="6"/>
      <c r="P527" s="7"/>
      <c r="Q527" s="1"/>
      <c r="R527" s="1"/>
    </row>
    <row r="528" spans="1:18" s="5" customFormat="1" x14ac:dyDescent="0.2">
      <c r="A528" s="1"/>
      <c r="B528" s="1"/>
      <c r="C528" s="58"/>
      <c r="D528" s="3"/>
      <c r="E528" s="4"/>
      <c r="F528" s="4"/>
      <c r="G528" s="5" t="str">
        <f t="shared" si="11"/>
        <v xml:space="preserve">  </v>
      </c>
      <c r="I528" s="1"/>
      <c r="J528" s="1"/>
      <c r="K528" s="6"/>
      <c r="L528" s="6"/>
      <c r="M528" s="6"/>
      <c r="N528" s="6"/>
      <c r="O528" s="6"/>
      <c r="P528" s="7"/>
      <c r="Q528" s="1"/>
      <c r="R528" s="1"/>
    </row>
    <row r="529" spans="1:18" s="5" customFormat="1" x14ac:dyDescent="0.2">
      <c r="A529" s="1"/>
      <c r="B529" s="1"/>
      <c r="C529" s="58"/>
      <c r="D529" s="3"/>
      <c r="E529" s="4"/>
      <c r="F529" s="4"/>
      <c r="G529" s="5" t="str">
        <f t="shared" si="11"/>
        <v xml:space="preserve">  </v>
      </c>
      <c r="I529" s="1"/>
      <c r="J529" s="1"/>
      <c r="K529" s="6"/>
      <c r="L529" s="6"/>
      <c r="M529" s="6"/>
      <c r="N529" s="6"/>
      <c r="O529" s="6"/>
      <c r="P529" s="7"/>
      <c r="Q529" s="1"/>
      <c r="R529" s="1"/>
    </row>
    <row r="530" spans="1:18" s="5" customFormat="1" x14ac:dyDescent="0.2">
      <c r="A530" s="1"/>
      <c r="B530" s="1"/>
      <c r="C530" s="58"/>
      <c r="D530" s="3"/>
      <c r="E530" s="4"/>
      <c r="F530" s="4"/>
      <c r="G530" s="5" t="str">
        <f t="shared" si="11"/>
        <v xml:space="preserve">  </v>
      </c>
      <c r="I530" s="1"/>
      <c r="J530" s="1"/>
      <c r="K530" s="6"/>
      <c r="L530" s="6"/>
      <c r="M530" s="6"/>
      <c r="N530" s="6"/>
      <c r="O530" s="6"/>
      <c r="P530" s="7"/>
      <c r="Q530" s="1"/>
      <c r="R530" s="1"/>
    </row>
    <row r="531" spans="1:18" s="5" customFormat="1" x14ac:dyDescent="0.2">
      <c r="A531" s="1"/>
      <c r="B531" s="1"/>
      <c r="C531" s="58"/>
      <c r="D531" s="3"/>
      <c r="E531" s="4"/>
      <c r="F531" s="4"/>
      <c r="G531" s="5" t="str">
        <f t="shared" si="11"/>
        <v xml:space="preserve">  </v>
      </c>
      <c r="I531" s="1"/>
      <c r="J531" s="1"/>
      <c r="K531" s="6"/>
      <c r="L531" s="6"/>
      <c r="M531" s="6"/>
      <c r="N531" s="6"/>
      <c r="O531" s="6"/>
      <c r="P531" s="7"/>
      <c r="Q531" s="1"/>
      <c r="R531" s="1"/>
    </row>
    <row r="532" spans="1:18" s="5" customFormat="1" x14ac:dyDescent="0.2">
      <c r="A532" s="1"/>
      <c r="B532" s="1"/>
      <c r="C532" s="58"/>
      <c r="D532" s="3"/>
      <c r="E532" s="4"/>
      <c r="F532" s="4"/>
      <c r="G532" s="5" t="str">
        <f t="shared" si="11"/>
        <v xml:space="preserve">  </v>
      </c>
      <c r="I532" s="1"/>
      <c r="J532" s="1"/>
      <c r="K532" s="6"/>
      <c r="L532" s="6"/>
      <c r="M532" s="6"/>
      <c r="N532" s="6"/>
      <c r="O532" s="6"/>
      <c r="P532" s="7"/>
      <c r="Q532" s="1"/>
      <c r="R532" s="1"/>
    </row>
    <row r="533" spans="1:18" s="5" customFormat="1" x14ac:dyDescent="0.2">
      <c r="A533" s="1"/>
      <c r="B533" s="1"/>
      <c r="C533" s="58"/>
      <c r="D533" s="3"/>
      <c r="E533" s="4"/>
      <c r="F533" s="4"/>
      <c r="G533" s="5" t="str">
        <f t="shared" si="11"/>
        <v xml:space="preserve">  </v>
      </c>
      <c r="I533" s="1"/>
      <c r="J533" s="1"/>
      <c r="K533" s="6"/>
      <c r="L533" s="6"/>
      <c r="M533" s="6"/>
      <c r="N533" s="6"/>
      <c r="O533" s="6"/>
      <c r="P533" s="7"/>
      <c r="Q533" s="1"/>
      <c r="R533" s="1"/>
    </row>
    <row r="534" spans="1:18" s="5" customFormat="1" x14ac:dyDescent="0.2">
      <c r="A534" s="1"/>
      <c r="B534" s="1"/>
      <c r="C534" s="58"/>
      <c r="D534" s="3"/>
      <c r="E534" s="4"/>
      <c r="F534" s="4"/>
      <c r="G534" s="5" t="str">
        <f t="shared" si="11"/>
        <v xml:space="preserve">  </v>
      </c>
      <c r="I534" s="1"/>
      <c r="J534" s="1"/>
      <c r="K534" s="6"/>
      <c r="L534" s="6"/>
      <c r="M534" s="6"/>
      <c r="N534" s="6"/>
      <c r="O534" s="6"/>
      <c r="P534" s="7"/>
      <c r="Q534" s="1"/>
      <c r="R534" s="1"/>
    </row>
    <row r="535" spans="1:18" s="5" customFormat="1" x14ac:dyDescent="0.2">
      <c r="A535" s="1"/>
      <c r="B535" s="1"/>
      <c r="C535" s="58"/>
      <c r="D535" s="3"/>
      <c r="E535" s="4"/>
      <c r="F535" s="4"/>
      <c r="G535" s="5" t="str">
        <f t="shared" si="11"/>
        <v xml:space="preserve">  </v>
      </c>
      <c r="I535" s="1"/>
      <c r="J535" s="1"/>
      <c r="K535" s="6"/>
      <c r="L535" s="6"/>
      <c r="M535" s="6"/>
      <c r="N535" s="6"/>
      <c r="O535" s="6"/>
      <c r="P535" s="7"/>
      <c r="Q535" s="1"/>
      <c r="R535" s="1"/>
    </row>
    <row r="536" spans="1:18" s="5" customFormat="1" x14ac:dyDescent="0.2">
      <c r="A536" s="1"/>
      <c r="B536" s="1"/>
      <c r="C536" s="58"/>
      <c r="D536" s="3"/>
      <c r="E536" s="4"/>
      <c r="F536" s="4"/>
      <c r="G536" s="5" t="str">
        <f t="shared" si="11"/>
        <v xml:space="preserve">  </v>
      </c>
      <c r="I536" s="1"/>
      <c r="J536" s="1"/>
      <c r="K536" s="6"/>
      <c r="L536" s="6"/>
      <c r="M536" s="6"/>
      <c r="N536" s="6"/>
      <c r="O536" s="6"/>
      <c r="P536" s="7"/>
      <c r="Q536" s="1"/>
      <c r="R536" s="1"/>
    </row>
    <row r="537" spans="1:18" s="5" customFormat="1" x14ac:dyDescent="0.2">
      <c r="A537" s="1"/>
      <c r="B537" s="1"/>
      <c r="C537" s="58"/>
      <c r="D537" s="3"/>
      <c r="E537" s="4"/>
      <c r="F537" s="4"/>
      <c r="G537" s="5" t="str">
        <f t="shared" si="11"/>
        <v xml:space="preserve">  </v>
      </c>
      <c r="I537" s="1"/>
      <c r="J537" s="1"/>
      <c r="K537" s="6"/>
      <c r="L537" s="6"/>
      <c r="M537" s="6"/>
      <c r="N537" s="6"/>
      <c r="O537" s="6"/>
      <c r="P537" s="7"/>
      <c r="Q537" s="1"/>
      <c r="R537" s="1"/>
    </row>
    <row r="538" spans="1:18" s="5" customFormat="1" x14ac:dyDescent="0.2">
      <c r="A538" s="1"/>
      <c r="B538" s="1"/>
      <c r="C538" s="58"/>
      <c r="D538" s="3"/>
      <c r="E538" s="4"/>
      <c r="F538" s="4"/>
      <c r="G538" s="5" t="str">
        <f t="shared" si="11"/>
        <v xml:space="preserve">  </v>
      </c>
      <c r="I538" s="1"/>
      <c r="J538" s="1"/>
      <c r="K538" s="6"/>
      <c r="L538" s="6"/>
      <c r="M538" s="6"/>
      <c r="N538" s="6"/>
      <c r="O538" s="6"/>
      <c r="P538" s="7"/>
      <c r="Q538" s="1"/>
      <c r="R538" s="1"/>
    </row>
    <row r="539" spans="1:18" s="5" customFormat="1" x14ac:dyDescent="0.2">
      <c r="A539" s="1"/>
      <c r="B539" s="1"/>
      <c r="C539" s="58"/>
      <c r="D539" s="3"/>
      <c r="E539" s="4"/>
      <c r="F539" s="4"/>
      <c r="G539" s="5" t="str">
        <f t="shared" si="11"/>
        <v xml:space="preserve">  </v>
      </c>
      <c r="I539" s="1"/>
      <c r="J539" s="1"/>
      <c r="K539" s="6"/>
      <c r="L539" s="6"/>
      <c r="M539" s="6"/>
      <c r="N539" s="6"/>
      <c r="O539" s="6"/>
      <c r="P539" s="7"/>
      <c r="Q539" s="1"/>
      <c r="R539" s="1"/>
    </row>
    <row r="540" spans="1:18" s="5" customFormat="1" x14ac:dyDescent="0.2">
      <c r="A540" s="1"/>
      <c r="B540" s="1"/>
      <c r="C540" s="58"/>
      <c r="D540" s="3"/>
      <c r="E540" s="4"/>
      <c r="F540" s="4"/>
      <c r="G540" s="5" t="str">
        <f t="shared" si="11"/>
        <v xml:space="preserve">  </v>
      </c>
      <c r="I540" s="1"/>
      <c r="J540" s="1"/>
      <c r="K540" s="6"/>
      <c r="L540" s="6"/>
      <c r="M540" s="6"/>
      <c r="N540" s="6"/>
      <c r="O540" s="6"/>
      <c r="P540" s="7"/>
      <c r="Q540" s="1"/>
      <c r="R540" s="1"/>
    </row>
    <row r="541" spans="1:18" s="5" customFormat="1" x14ac:dyDescent="0.2">
      <c r="A541" s="1"/>
      <c r="B541" s="1"/>
      <c r="C541" s="58"/>
      <c r="D541" s="3"/>
      <c r="E541" s="4"/>
      <c r="F541" s="4"/>
      <c r="G541" s="5" t="str">
        <f t="shared" si="11"/>
        <v xml:space="preserve">  </v>
      </c>
      <c r="I541" s="1"/>
      <c r="J541" s="1"/>
      <c r="K541" s="6"/>
      <c r="L541" s="6"/>
      <c r="M541" s="6"/>
      <c r="N541" s="6"/>
      <c r="O541" s="6"/>
      <c r="P541" s="7"/>
      <c r="Q541" s="1"/>
      <c r="R541" s="1"/>
    </row>
    <row r="542" spans="1:18" s="5" customFormat="1" x14ac:dyDescent="0.2">
      <c r="A542" s="1"/>
      <c r="B542" s="1"/>
      <c r="C542" s="58"/>
      <c r="D542" s="3"/>
      <c r="E542" s="4"/>
      <c r="F542" s="4"/>
      <c r="G542" s="5" t="str">
        <f t="shared" si="11"/>
        <v xml:space="preserve">  </v>
      </c>
      <c r="I542" s="1"/>
      <c r="J542" s="1"/>
      <c r="K542" s="6"/>
      <c r="L542" s="6"/>
      <c r="M542" s="6"/>
      <c r="N542" s="6"/>
      <c r="O542" s="6"/>
      <c r="P542" s="7"/>
      <c r="Q542" s="1"/>
      <c r="R542" s="1"/>
    </row>
    <row r="543" spans="1:18" s="5" customFormat="1" x14ac:dyDescent="0.2">
      <c r="A543" s="1"/>
      <c r="B543" s="1"/>
      <c r="C543" s="58"/>
      <c r="D543" s="3"/>
      <c r="E543" s="4"/>
      <c r="F543" s="4"/>
      <c r="G543" s="5" t="str">
        <f t="shared" si="11"/>
        <v xml:space="preserve">  </v>
      </c>
      <c r="I543" s="1"/>
      <c r="J543" s="1"/>
      <c r="K543" s="6"/>
      <c r="L543" s="6"/>
      <c r="M543" s="6"/>
      <c r="N543" s="6"/>
      <c r="O543" s="6"/>
      <c r="P543" s="7"/>
      <c r="Q543" s="1"/>
      <c r="R543" s="1"/>
    </row>
    <row r="544" spans="1:18" s="5" customFormat="1" x14ac:dyDescent="0.2">
      <c r="A544" s="1"/>
      <c r="B544" s="1"/>
      <c r="C544" s="58"/>
      <c r="D544" s="3"/>
      <c r="E544" s="4"/>
      <c r="F544" s="4"/>
      <c r="G544" s="5" t="str">
        <f t="shared" si="11"/>
        <v xml:space="preserve">  </v>
      </c>
      <c r="I544" s="1"/>
      <c r="J544" s="1"/>
      <c r="K544" s="6"/>
      <c r="L544" s="6"/>
      <c r="M544" s="6"/>
      <c r="N544" s="6"/>
      <c r="O544" s="6"/>
      <c r="P544" s="7"/>
      <c r="Q544" s="1"/>
      <c r="R544" s="1"/>
    </row>
    <row r="545" spans="1:18" s="5" customFormat="1" x14ac:dyDescent="0.2">
      <c r="A545" s="1"/>
      <c r="B545" s="1"/>
      <c r="C545" s="58"/>
      <c r="D545" s="3"/>
      <c r="E545" s="4"/>
      <c r="F545" s="4"/>
      <c r="G545" s="5" t="str">
        <f t="shared" si="11"/>
        <v xml:space="preserve">  </v>
      </c>
      <c r="I545" s="1"/>
      <c r="J545" s="1"/>
      <c r="K545" s="6"/>
      <c r="L545" s="6"/>
      <c r="M545" s="6"/>
      <c r="N545" s="6"/>
      <c r="O545" s="6"/>
      <c r="P545" s="7"/>
      <c r="Q545" s="1"/>
      <c r="R545" s="1"/>
    </row>
    <row r="546" spans="1:18" s="5" customFormat="1" x14ac:dyDescent="0.2">
      <c r="A546" s="1"/>
      <c r="B546" s="1"/>
      <c r="C546" s="58"/>
      <c r="D546" s="3"/>
      <c r="E546" s="4"/>
      <c r="F546" s="4"/>
      <c r="G546" s="5" t="str">
        <f t="shared" si="11"/>
        <v xml:space="preserve">  </v>
      </c>
      <c r="I546" s="1"/>
      <c r="J546" s="1"/>
      <c r="K546" s="6"/>
      <c r="L546" s="6"/>
      <c r="M546" s="6"/>
      <c r="N546" s="6"/>
      <c r="O546" s="6"/>
      <c r="P546" s="7"/>
      <c r="Q546" s="1"/>
      <c r="R546" s="1"/>
    </row>
    <row r="547" spans="1:18" s="5" customFormat="1" x14ac:dyDescent="0.2">
      <c r="A547" s="1"/>
      <c r="B547" s="1"/>
      <c r="C547" s="58"/>
      <c r="D547" s="3"/>
      <c r="E547" s="4"/>
      <c r="F547" s="4"/>
      <c r="G547" s="5" t="str">
        <f t="shared" si="11"/>
        <v xml:space="preserve">  </v>
      </c>
      <c r="I547" s="1"/>
      <c r="J547" s="1"/>
      <c r="K547" s="6"/>
      <c r="L547" s="6"/>
      <c r="M547" s="6"/>
      <c r="N547" s="6"/>
      <c r="O547" s="6"/>
      <c r="P547" s="7"/>
      <c r="Q547" s="1"/>
      <c r="R547" s="1"/>
    </row>
    <row r="548" spans="1:18" s="5" customFormat="1" x14ac:dyDescent="0.2">
      <c r="A548" s="1"/>
      <c r="B548" s="1"/>
      <c r="C548" s="58"/>
      <c r="D548" s="3"/>
      <c r="E548" s="4"/>
      <c r="F548" s="4"/>
      <c r="G548" s="5" t="str">
        <f t="shared" si="11"/>
        <v xml:space="preserve">  </v>
      </c>
      <c r="I548" s="1"/>
      <c r="J548" s="1"/>
      <c r="K548" s="6"/>
      <c r="L548" s="6"/>
      <c r="M548" s="6"/>
      <c r="N548" s="6"/>
      <c r="O548" s="6"/>
      <c r="P548" s="7"/>
      <c r="Q548" s="1"/>
      <c r="R548" s="1"/>
    </row>
    <row r="549" spans="1:18" s="5" customFormat="1" x14ac:dyDescent="0.2">
      <c r="A549" s="1"/>
      <c r="B549" s="1"/>
      <c r="C549" s="58"/>
      <c r="D549" s="3"/>
      <c r="E549" s="4"/>
      <c r="F549" s="4"/>
      <c r="G549" s="5" t="str">
        <f t="shared" si="11"/>
        <v xml:space="preserve">  </v>
      </c>
      <c r="I549" s="1"/>
      <c r="J549" s="1"/>
      <c r="K549" s="6"/>
      <c r="L549" s="6"/>
      <c r="M549" s="6"/>
      <c r="N549" s="6"/>
      <c r="O549" s="6"/>
      <c r="P549" s="7"/>
      <c r="Q549" s="1"/>
      <c r="R549" s="1"/>
    </row>
    <row r="550" spans="1:18" s="5" customFormat="1" x14ac:dyDescent="0.2">
      <c r="A550" s="1"/>
      <c r="B550" s="1"/>
      <c r="C550" s="58"/>
      <c r="D550" s="3"/>
      <c r="E550" s="4"/>
      <c r="F550" s="4"/>
      <c r="G550" s="5" t="str">
        <f t="shared" si="11"/>
        <v xml:space="preserve">  </v>
      </c>
      <c r="I550" s="1"/>
      <c r="J550" s="1"/>
      <c r="K550" s="6"/>
      <c r="L550" s="6"/>
      <c r="M550" s="6"/>
      <c r="N550" s="6"/>
      <c r="O550" s="6"/>
      <c r="P550" s="7"/>
      <c r="Q550" s="1"/>
      <c r="R550" s="1"/>
    </row>
    <row r="551" spans="1:18" s="5" customFormat="1" x14ac:dyDescent="0.2">
      <c r="A551" s="1"/>
      <c r="B551" s="1"/>
      <c r="C551" s="58"/>
      <c r="D551" s="3"/>
      <c r="E551" s="4"/>
      <c r="F551" s="4"/>
      <c r="G551" s="5" t="str">
        <f t="shared" si="11"/>
        <v xml:space="preserve">  </v>
      </c>
      <c r="I551" s="1"/>
      <c r="J551" s="1"/>
      <c r="K551" s="6"/>
      <c r="L551" s="6"/>
      <c r="M551" s="6"/>
      <c r="N551" s="6"/>
      <c r="O551" s="6"/>
      <c r="P551" s="7"/>
      <c r="Q551" s="1"/>
      <c r="R551" s="1"/>
    </row>
    <row r="552" spans="1:18" s="5" customFormat="1" x14ac:dyDescent="0.2">
      <c r="A552" s="1"/>
      <c r="B552" s="1"/>
      <c r="C552" s="58"/>
      <c r="D552" s="3"/>
      <c r="E552" s="4"/>
      <c r="F552" s="4"/>
      <c r="G552" s="5" t="str">
        <f t="shared" si="11"/>
        <v xml:space="preserve">  </v>
      </c>
      <c r="I552" s="1"/>
      <c r="J552" s="1"/>
      <c r="K552" s="6"/>
      <c r="L552" s="6"/>
      <c r="M552" s="6"/>
      <c r="N552" s="6"/>
      <c r="O552" s="6"/>
      <c r="P552" s="7"/>
      <c r="Q552" s="1"/>
      <c r="R552" s="1"/>
    </row>
    <row r="553" spans="1:18" s="5" customFormat="1" x14ac:dyDescent="0.2">
      <c r="A553" s="1"/>
      <c r="B553" s="1"/>
      <c r="C553" s="58"/>
      <c r="D553" s="3"/>
      <c r="E553" s="4"/>
      <c r="F553" s="4"/>
      <c r="G553" s="5" t="str">
        <f t="shared" si="11"/>
        <v xml:space="preserve">  </v>
      </c>
      <c r="I553" s="1"/>
      <c r="J553" s="1"/>
      <c r="K553" s="6"/>
      <c r="L553" s="6"/>
      <c r="M553" s="6"/>
      <c r="N553" s="6"/>
      <c r="O553" s="6"/>
      <c r="P553" s="7"/>
      <c r="Q553" s="1"/>
      <c r="R553" s="1"/>
    </row>
    <row r="554" spans="1:18" s="5" customFormat="1" x14ac:dyDescent="0.2">
      <c r="A554" s="1"/>
      <c r="B554" s="1"/>
      <c r="C554" s="58"/>
      <c r="D554" s="3"/>
      <c r="E554" s="4"/>
      <c r="F554" s="4"/>
      <c r="G554" s="5" t="str">
        <f t="shared" si="11"/>
        <v xml:space="preserve">  </v>
      </c>
      <c r="I554" s="1"/>
      <c r="J554" s="1"/>
      <c r="K554" s="6"/>
      <c r="L554" s="6"/>
      <c r="M554" s="6"/>
      <c r="N554" s="6"/>
      <c r="O554" s="6"/>
      <c r="P554" s="7"/>
      <c r="Q554" s="1"/>
      <c r="R554" s="1"/>
    </row>
    <row r="555" spans="1:18" s="5" customFormat="1" x14ac:dyDescent="0.2">
      <c r="A555" s="1"/>
      <c r="B555" s="1"/>
      <c r="C555" s="58"/>
      <c r="D555" s="3"/>
      <c r="E555" s="4"/>
      <c r="F555" s="4"/>
      <c r="G555" s="5" t="str">
        <f t="shared" si="11"/>
        <v xml:space="preserve">  </v>
      </c>
      <c r="I555" s="1"/>
      <c r="J555" s="1"/>
      <c r="K555" s="6"/>
      <c r="L555" s="6"/>
      <c r="M555" s="6"/>
      <c r="N555" s="6"/>
      <c r="O555" s="6"/>
      <c r="P555" s="7"/>
      <c r="Q555" s="1"/>
      <c r="R555" s="1"/>
    </row>
    <row r="556" spans="1:18" s="5" customFormat="1" x14ac:dyDescent="0.2">
      <c r="A556" s="1"/>
      <c r="B556" s="1"/>
      <c r="C556" s="58"/>
      <c r="D556" s="3"/>
      <c r="E556" s="4"/>
      <c r="F556" s="4"/>
      <c r="G556" s="5" t="str">
        <f t="shared" si="11"/>
        <v xml:space="preserve">  </v>
      </c>
      <c r="I556" s="1"/>
      <c r="J556" s="1"/>
      <c r="K556" s="6"/>
      <c r="L556" s="6"/>
      <c r="M556" s="6"/>
      <c r="N556" s="6"/>
      <c r="O556" s="6"/>
      <c r="P556" s="7"/>
      <c r="Q556" s="1"/>
      <c r="R556" s="1"/>
    </row>
    <row r="557" spans="1:18" s="5" customFormat="1" x14ac:dyDescent="0.2">
      <c r="A557" s="1"/>
      <c r="B557" s="1"/>
      <c r="C557" s="58"/>
      <c r="D557" s="3"/>
      <c r="E557" s="4"/>
      <c r="F557" s="4"/>
      <c r="G557" s="5" t="str">
        <f t="shared" ref="G557:G620" si="12">IF(E557=0,"  ",(IF(F557=0,"  ",+E557*F557)))</f>
        <v xml:space="preserve">  </v>
      </c>
      <c r="I557" s="1"/>
      <c r="J557" s="1"/>
      <c r="K557" s="6"/>
      <c r="L557" s="6"/>
      <c r="M557" s="6"/>
      <c r="N557" s="6"/>
      <c r="O557" s="6"/>
      <c r="P557" s="7"/>
      <c r="Q557" s="1"/>
      <c r="R557" s="1"/>
    </row>
    <row r="558" spans="1:18" s="5" customFormat="1" x14ac:dyDescent="0.2">
      <c r="A558" s="1"/>
      <c r="B558" s="1"/>
      <c r="C558" s="58"/>
      <c r="D558" s="3"/>
      <c r="E558" s="4"/>
      <c r="F558" s="4"/>
      <c r="G558" s="5" t="str">
        <f t="shared" si="12"/>
        <v xml:space="preserve">  </v>
      </c>
      <c r="I558" s="1"/>
      <c r="J558" s="1"/>
      <c r="K558" s="6"/>
      <c r="L558" s="6"/>
      <c r="M558" s="6"/>
      <c r="N558" s="6"/>
      <c r="O558" s="6"/>
      <c r="P558" s="7"/>
      <c r="Q558" s="1"/>
      <c r="R558" s="1"/>
    </row>
    <row r="559" spans="1:18" s="5" customFormat="1" x14ac:dyDescent="0.2">
      <c r="A559" s="1"/>
      <c r="B559" s="1"/>
      <c r="C559" s="58"/>
      <c r="D559" s="3"/>
      <c r="E559" s="4"/>
      <c r="F559" s="4"/>
      <c r="G559" s="5" t="str">
        <f t="shared" si="12"/>
        <v xml:space="preserve">  </v>
      </c>
      <c r="I559" s="1"/>
      <c r="J559" s="1"/>
      <c r="K559" s="6"/>
      <c r="L559" s="6"/>
      <c r="M559" s="6"/>
      <c r="N559" s="6"/>
      <c r="O559" s="6"/>
      <c r="P559" s="7"/>
      <c r="Q559" s="1"/>
      <c r="R559" s="1"/>
    </row>
    <row r="560" spans="1:18" s="5" customFormat="1" x14ac:dyDescent="0.2">
      <c r="A560" s="1"/>
      <c r="B560" s="1"/>
      <c r="C560" s="58"/>
      <c r="D560" s="3"/>
      <c r="E560" s="4"/>
      <c r="F560" s="4"/>
      <c r="G560" s="5" t="str">
        <f t="shared" si="12"/>
        <v xml:space="preserve">  </v>
      </c>
      <c r="I560" s="1"/>
      <c r="J560" s="1"/>
      <c r="K560" s="6"/>
      <c r="L560" s="6"/>
      <c r="M560" s="6"/>
      <c r="N560" s="6"/>
      <c r="O560" s="6"/>
      <c r="P560" s="7"/>
      <c r="Q560" s="1"/>
      <c r="R560" s="1"/>
    </row>
    <row r="561" spans="1:18" s="5" customFormat="1" x14ac:dyDescent="0.2">
      <c r="A561" s="1"/>
      <c r="B561" s="1"/>
      <c r="C561" s="58"/>
      <c r="D561" s="3"/>
      <c r="E561" s="4"/>
      <c r="F561" s="4"/>
      <c r="G561" s="5" t="str">
        <f t="shared" si="12"/>
        <v xml:space="preserve">  </v>
      </c>
      <c r="I561" s="1"/>
      <c r="J561" s="1"/>
      <c r="K561" s="6"/>
      <c r="L561" s="6"/>
      <c r="M561" s="6"/>
      <c r="N561" s="6"/>
      <c r="O561" s="6"/>
      <c r="P561" s="7"/>
      <c r="Q561" s="1"/>
      <c r="R561" s="1"/>
    </row>
    <row r="562" spans="1:18" s="5" customFormat="1" x14ac:dyDescent="0.2">
      <c r="A562" s="1"/>
      <c r="B562" s="1"/>
      <c r="C562" s="58"/>
      <c r="D562" s="3"/>
      <c r="E562" s="4"/>
      <c r="F562" s="4"/>
      <c r="G562" s="5" t="str">
        <f t="shared" si="12"/>
        <v xml:space="preserve">  </v>
      </c>
      <c r="I562" s="1"/>
      <c r="J562" s="1"/>
      <c r="K562" s="6"/>
      <c r="L562" s="6"/>
      <c r="M562" s="6"/>
      <c r="N562" s="6"/>
      <c r="O562" s="6"/>
      <c r="P562" s="7"/>
      <c r="Q562" s="1"/>
      <c r="R562" s="1"/>
    </row>
    <row r="563" spans="1:18" s="5" customFormat="1" x14ac:dyDescent="0.2">
      <c r="A563" s="1"/>
      <c r="B563" s="1"/>
      <c r="C563" s="58"/>
      <c r="D563" s="3"/>
      <c r="E563" s="4"/>
      <c r="F563" s="4"/>
      <c r="G563" s="5" t="str">
        <f t="shared" si="12"/>
        <v xml:space="preserve">  </v>
      </c>
      <c r="I563" s="1"/>
      <c r="J563" s="1"/>
      <c r="K563" s="6"/>
      <c r="L563" s="6"/>
      <c r="M563" s="6"/>
      <c r="N563" s="6"/>
      <c r="O563" s="6"/>
      <c r="P563" s="7"/>
      <c r="Q563" s="1"/>
      <c r="R563" s="1"/>
    </row>
    <row r="564" spans="1:18" s="5" customFormat="1" x14ac:dyDescent="0.2">
      <c r="A564" s="1"/>
      <c r="B564" s="1"/>
      <c r="C564" s="58"/>
      <c r="D564" s="3"/>
      <c r="E564" s="4"/>
      <c r="F564" s="4"/>
      <c r="G564" s="5" t="str">
        <f t="shared" si="12"/>
        <v xml:space="preserve">  </v>
      </c>
      <c r="I564" s="1"/>
      <c r="J564" s="1"/>
      <c r="K564" s="6"/>
      <c r="L564" s="6"/>
      <c r="M564" s="6"/>
      <c r="N564" s="6"/>
      <c r="O564" s="6"/>
      <c r="P564" s="7"/>
      <c r="Q564" s="1"/>
      <c r="R564" s="1"/>
    </row>
    <row r="565" spans="1:18" s="5" customFormat="1" x14ac:dyDescent="0.2">
      <c r="A565" s="1"/>
      <c r="B565" s="1"/>
      <c r="C565" s="58"/>
      <c r="D565" s="3"/>
      <c r="E565" s="4"/>
      <c r="F565" s="4"/>
      <c r="G565" s="5" t="str">
        <f t="shared" si="12"/>
        <v xml:space="preserve">  </v>
      </c>
      <c r="I565" s="1"/>
      <c r="J565" s="1"/>
      <c r="K565" s="6"/>
      <c r="L565" s="6"/>
      <c r="M565" s="6"/>
      <c r="N565" s="6"/>
      <c r="O565" s="6"/>
      <c r="P565" s="7"/>
      <c r="Q565" s="1"/>
      <c r="R565" s="1"/>
    </row>
    <row r="566" spans="1:18" s="5" customFormat="1" x14ac:dyDescent="0.2">
      <c r="A566" s="1"/>
      <c r="B566" s="1"/>
      <c r="C566" s="58"/>
      <c r="D566" s="3"/>
      <c r="E566" s="4"/>
      <c r="F566" s="4"/>
      <c r="G566" s="5" t="str">
        <f t="shared" si="12"/>
        <v xml:space="preserve">  </v>
      </c>
      <c r="I566" s="1"/>
      <c r="J566" s="1"/>
      <c r="K566" s="6"/>
      <c r="L566" s="6"/>
      <c r="M566" s="6"/>
      <c r="N566" s="6"/>
      <c r="O566" s="6"/>
      <c r="P566" s="7"/>
      <c r="Q566" s="1"/>
      <c r="R566" s="1"/>
    </row>
    <row r="567" spans="1:18" s="5" customFormat="1" x14ac:dyDescent="0.2">
      <c r="A567" s="1"/>
      <c r="B567" s="1"/>
      <c r="C567" s="58"/>
      <c r="D567" s="3"/>
      <c r="E567" s="4"/>
      <c r="F567" s="4"/>
      <c r="G567" s="5" t="str">
        <f t="shared" si="12"/>
        <v xml:space="preserve">  </v>
      </c>
      <c r="I567" s="1"/>
      <c r="J567" s="1"/>
      <c r="K567" s="6"/>
      <c r="L567" s="6"/>
      <c r="M567" s="6"/>
      <c r="N567" s="6"/>
      <c r="O567" s="6"/>
      <c r="P567" s="7"/>
      <c r="Q567" s="1"/>
      <c r="R567" s="1"/>
    </row>
    <row r="568" spans="1:18" s="5" customFormat="1" x14ac:dyDescent="0.2">
      <c r="A568" s="1"/>
      <c r="B568" s="1"/>
      <c r="C568" s="58"/>
      <c r="D568" s="3"/>
      <c r="E568" s="4"/>
      <c r="F568" s="4"/>
      <c r="G568" s="5" t="str">
        <f t="shared" si="12"/>
        <v xml:space="preserve">  </v>
      </c>
      <c r="I568" s="1"/>
      <c r="J568" s="1"/>
      <c r="K568" s="6"/>
      <c r="L568" s="6"/>
      <c r="M568" s="6"/>
      <c r="N568" s="6"/>
      <c r="O568" s="6"/>
      <c r="P568" s="7"/>
      <c r="Q568" s="1"/>
      <c r="R568" s="1"/>
    </row>
    <row r="569" spans="1:18" s="5" customFormat="1" x14ac:dyDescent="0.2">
      <c r="A569" s="1"/>
      <c r="B569" s="1"/>
      <c r="C569" s="58"/>
      <c r="D569" s="3"/>
      <c r="E569" s="4"/>
      <c r="F569" s="4"/>
      <c r="G569" s="5" t="str">
        <f t="shared" si="12"/>
        <v xml:space="preserve">  </v>
      </c>
      <c r="I569" s="1"/>
      <c r="J569" s="1"/>
      <c r="K569" s="6"/>
      <c r="L569" s="6"/>
      <c r="M569" s="6"/>
      <c r="N569" s="6"/>
      <c r="O569" s="6"/>
      <c r="P569" s="7"/>
      <c r="Q569" s="1"/>
      <c r="R569" s="1"/>
    </row>
    <row r="570" spans="1:18" s="5" customFormat="1" x14ac:dyDescent="0.2">
      <c r="A570" s="1"/>
      <c r="B570" s="1"/>
      <c r="C570" s="58"/>
      <c r="D570" s="3"/>
      <c r="E570" s="4"/>
      <c r="F570" s="4"/>
      <c r="G570" s="5" t="str">
        <f t="shared" si="12"/>
        <v xml:space="preserve">  </v>
      </c>
      <c r="I570" s="1"/>
      <c r="J570" s="1"/>
      <c r="K570" s="6"/>
      <c r="L570" s="6"/>
      <c r="M570" s="6"/>
      <c r="N570" s="6"/>
      <c r="O570" s="6"/>
      <c r="P570" s="7"/>
      <c r="Q570" s="1"/>
      <c r="R570" s="1"/>
    </row>
    <row r="571" spans="1:18" s="5" customFormat="1" x14ac:dyDescent="0.2">
      <c r="A571" s="1"/>
      <c r="B571" s="1"/>
      <c r="C571" s="58"/>
      <c r="D571" s="3"/>
      <c r="E571" s="4"/>
      <c r="F571" s="4"/>
      <c r="G571" s="5" t="str">
        <f t="shared" si="12"/>
        <v xml:space="preserve">  </v>
      </c>
      <c r="I571" s="1"/>
      <c r="J571" s="1"/>
      <c r="K571" s="6"/>
      <c r="L571" s="6"/>
      <c r="M571" s="6"/>
      <c r="N571" s="6"/>
      <c r="O571" s="6"/>
      <c r="P571" s="7"/>
      <c r="Q571" s="1"/>
      <c r="R571" s="1"/>
    </row>
    <row r="572" spans="1:18" s="5" customFormat="1" x14ac:dyDescent="0.2">
      <c r="A572" s="1"/>
      <c r="B572" s="1"/>
      <c r="C572" s="58"/>
      <c r="D572" s="3"/>
      <c r="E572" s="4"/>
      <c r="F572" s="4"/>
      <c r="G572" s="5" t="str">
        <f t="shared" si="12"/>
        <v xml:space="preserve">  </v>
      </c>
      <c r="I572" s="1"/>
      <c r="J572" s="1"/>
      <c r="K572" s="6"/>
      <c r="L572" s="6"/>
      <c r="M572" s="6"/>
      <c r="N572" s="6"/>
      <c r="O572" s="6"/>
      <c r="P572" s="7"/>
      <c r="Q572" s="1"/>
      <c r="R572" s="1"/>
    </row>
    <row r="573" spans="1:18" s="5" customFormat="1" x14ac:dyDescent="0.2">
      <c r="A573" s="1"/>
      <c r="B573" s="1"/>
      <c r="C573" s="58"/>
      <c r="D573" s="3"/>
      <c r="E573" s="4"/>
      <c r="F573" s="4"/>
      <c r="G573" s="5" t="str">
        <f t="shared" si="12"/>
        <v xml:space="preserve">  </v>
      </c>
      <c r="I573" s="1"/>
      <c r="J573" s="1"/>
      <c r="K573" s="6"/>
      <c r="L573" s="6"/>
      <c r="M573" s="6"/>
      <c r="N573" s="6"/>
      <c r="O573" s="6"/>
      <c r="P573" s="7"/>
      <c r="Q573" s="1"/>
      <c r="R573" s="1"/>
    </row>
    <row r="574" spans="1:18" s="5" customFormat="1" x14ac:dyDescent="0.2">
      <c r="A574" s="1"/>
      <c r="B574" s="1"/>
      <c r="C574" s="58"/>
      <c r="D574" s="3"/>
      <c r="E574" s="4"/>
      <c r="F574" s="4"/>
      <c r="G574" s="5" t="str">
        <f t="shared" si="12"/>
        <v xml:space="preserve">  </v>
      </c>
      <c r="I574" s="1"/>
      <c r="J574" s="1"/>
      <c r="K574" s="6"/>
      <c r="L574" s="6"/>
      <c r="M574" s="6"/>
      <c r="N574" s="6"/>
      <c r="O574" s="6"/>
      <c r="P574" s="7"/>
      <c r="Q574" s="1"/>
      <c r="R574" s="1"/>
    </row>
    <row r="575" spans="1:18" s="5" customFormat="1" x14ac:dyDescent="0.2">
      <c r="A575" s="1"/>
      <c r="B575" s="1"/>
      <c r="C575" s="58"/>
      <c r="D575" s="3"/>
      <c r="E575" s="4"/>
      <c r="F575" s="4"/>
      <c r="G575" s="5" t="str">
        <f t="shared" si="12"/>
        <v xml:space="preserve">  </v>
      </c>
      <c r="I575" s="1"/>
      <c r="J575" s="1"/>
      <c r="K575" s="6"/>
      <c r="L575" s="6"/>
      <c r="M575" s="6"/>
      <c r="N575" s="6"/>
      <c r="O575" s="6"/>
      <c r="P575" s="7"/>
      <c r="Q575" s="1"/>
      <c r="R575" s="1"/>
    </row>
    <row r="576" spans="1:18" s="5" customFormat="1" x14ac:dyDescent="0.2">
      <c r="A576" s="1"/>
      <c r="B576" s="1"/>
      <c r="C576" s="58"/>
      <c r="D576" s="3"/>
      <c r="E576" s="4"/>
      <c r="F576" s="4"/>
      <c r="G576" s="5" t="str">
        <f t="shared" si="12"/>
        <v xml:space="preserve">  </v>
      </c>
      <c r="I576" s="1"/>
      <c r="J576" s="1"/>
      <c r="K576" s="6"/>
      <c r="L576" s="6"/>
      <c r="M576" s="6"/>
      <c r="N576" s="6"/>
      <c r="O576" s="6"/>
      <c r="P576" s="7"/>
      <c r="Q576" s="1"/>
      <c r="R576" s="1"/>
    </row>
    <row r="577" spans="1:18" s="5" customFormat="1" x14ac:dyDescent="0.2">
      <c r="A577" s="1"/>
      <c r="B577" s="1"/>
      <c r="C577" s="58"/>
      <c r="D577" s="3"/>
      <c r="E577" s="4"/>
      <c r="F577" s="4"/>
      <c r="G577" s="5" t="str">
        <f t="shared" si="12"/>
        <v xml:space="preserve">  </v>
      </c>
      <c r="I577" s="1"/>
      <c r="J577" s="1"/>
      <c r="K577" s="6"/>
      <c r="L577" s="6"/>
      <c r="M577" s="6"/>
      <c r="N577" s="6"/>
      <c r="O577" s="6"/>
      <c r="P577" s="7"/>
      <c r="Q577" s="1"/>
      <c r="R577" s="1"/>
    </row>
    <row r="578" spans="1:18" s="5" customFormat="1" x14ac:dyDescent="0.2">
      <c r="A578" s="1"/>
      <c r="B578" s="1"/>
      <c r="C578" s="58"/>
      <c r="D578" s="3"/>
      <c r="E578" s="4"/>
      <c r="F578" s="4"/>
      <c r="G578" s="5" t="str">
        <f t="shared" si="12"/>
        <v xml:space="preserve">  </v>
      </c>
      <c r="I578" s="1"/>
      <c r="J578" s="1"/>
      <c r="K578" s="6"/>
      <c r="L578" s="6"/>
      <c r="M578" s="6"/>
      <c r="N578" s="6"/>
      <c r="O578" s="6"/>
      <c r="P578" s="7"/>
      <c r="Q578" s="1"/>
      <c r="R578" s="1"/>
    </row>
    <row r="579" spans="1:18" s="5" customFormat="1" x14ac:dyDescent="0.2">
      <c r="A579" s="1"/>
      <c r="B579" s="1"/>
      <c r="C579" s="58"/>
      <c r="D579" s="3"/>
      <c r="E579" s="4"/>
      <c r="F579" s="4"/>
      <c r="G579" s="5" t="str">
        <f t="shared" si="12"/>
        <v xml:space="preserve">  </v>
      </c>
      <c r="I579" s="1"/>
      <c r="J579" s="1"/>
      <c r="K579" s="6"/>
      <c r="L579" s="6"/>
      <c r="M579" s="6"/>
      <c r="N579" s="6"/>
      <c r="O579" s="6"/>
      <c r="P579" s="7"/>
      <c r="Q579" s="1"/>
      <c r="R579" s="1"/>
    </row>
    <row r="580" spans="1:18" s="5" customFormat="1" x14ac:dyDescent="0.2">
      <c r="A580" s="1"/>
      <c r="B580" s="1"/>
      <c r="C580" s="58"/>
      <c r="D580" s="3"/>
      <c r="E580" s="4"/>
      <c r="F580" s="4"/>
      <c r="G580" s="5" t="str">
        <f t="shared" si="12"/>
        <v xml:space="preserve">  </v>
      </c>
      <c r="I580" s="1"/>
      <c r="J580" s="1"/>
      <c r="K580" s="6"/>
      <c r="L580" s="6"/>
      <c r="M580" s="6"/>
      <c r="N580" s="6"/>
      <c r="O580" s="6"/>
      <c r="P580" s="7"/>
      <c r="Q580" s="1"/>
      <c r="R580" s="1"/>
    </row>
    <row r="581" spans="1:18" s="5" customFormat="1" x14ac:dyDescent="0.2">
      <c r="A581" s="1"/>
      <c r="B581" s="1"/>
      <c r="C581" s="58"/>
      <c r="D581" s="3"/>
      <c r="E581" s="4"/>
      <c r="F581" s="4"/>
      <c r="G581" s="5" t="str">
        <f t="shared" si="12"/>
        <v xml:space="preserve">  </v>
      </c>
      <c r="I581" s="1"/>
      <c r="J581" s="1"/>
      <c r="K581" s="6"/>
      <c r="L581" s="6"/>
      <c r="M581" s="6"/>
      <c r="N581" s="6"/>
      <c r="O581" s="6"/>
      <c r="P581" s="7"/>
      <c r="Q581" s="1"/>
      <c r="R581" s="1"/>
    </row>
    <row r="582" spans="1:18" s="5" customFormat="1" x14ac:dyDescent="0.2">
      <c r="A582" s="1"/>
      <c r="B582" s="1"/>
      <c r="C582" s="58"/>
      <c r="D582" s="3"/>
      <c r="E582" s="4"/>
      <c r="F582" s="4"/>
      <c r="G582" s="5" t="str">
        <f t="shared" si="12"/>
        <v xml:space="preserve">  </v>
      </c>
      <c r="I582" s="1"/>
      <c r="J582" s="1"/>
      <c r="K582" s="6"/>
      <c r="L582" s="6"/>
      <c r="M582" s="6"/>
      <c r="N582" s="6"/>
      <c r="O582" s="6"/>
      <c r="P582" s="7"/>
      <c r="Q582" s="1"/>
      <c r="R582" s="1"/>
    </row>
    <row r="583" spans="1:18" s="5" customFormat="1" x14ac:dyDescent="0.2">
      <c r="A583" s="1"/>
      <c r="B583" s="1"/>
      <c r="C583" s="58"/>
      <c r="D583" s="3"/>
      <c r="E583" s="4"/>
      <c r="F583" s="4"/>
      <c r="G583" s="5" t="str">
        <f t="shared" si="12"/>
        <v xml:space="preserve">  </v>
      </c>
      <c r="I583" s="1"/>
      <c r="J583" s="1"/>
      <c r="K583" s="6"/>
      <c r="L583" s="6"/>
      <c r="M583" s="6"/>
      <c r="N583" s="6"/>
      <c r="O583" s="6"/>
      <c r="P583" s="7"/>
      <c r="Q583" s="1"/>
      <c r="R583" s="1"/>
    </row>
    <row r="584" spans="1:18" s="5" customFormat="1" x14ac:dyDescent="0.2">
      <c r="A584" s="1"/>
      <c r="B584" s="1"/>
      <c r="C584" s="58"/>
      <c r="D584" s="3"/>
      <c r="E584" s="4"/>
      <c r="F584" s="4"/>
      <c r="G584" s="5" t="str">
        <f t="shared" si="12"/>
        <v xml:space="preserve">  </v>
      </c>
      <c r="I584" s="1"/>
      <c r="J584" s="1"/>
      <c r="K584" s="6"/>
      <c r="L584" s="6"/>
      <c r="M584" s="6"/>
      <c r="N584" s="6"/>
      <c r="O584" s="6"/>
      <c r="P584" s="7"/>
      <c r="Q584" s="1"/>
      <c r="R584" s="1"/>
    </row>
    <row r="585" spans="1:18" s="5" customFormat="1" x14ac:dyDescent="0.2">
      <c r="A585" s="1"/>
      <c r="B585" s="1"/>
      <c r="C585" s="58"/>
      <c r="D585" s="3"/>
      <c r="E585" s="4"/>
      <c r="F585" s="4"/>
      <c r="G585" s="5" t="str">
        <f t="shared" si="12"/>
        <v xml:space="preserve">  </v>
      </c>
      <c r="I585" s="1"/>
      <c r="J585" s="1"/>
      <c r="K585" s="6"/>
      <c r="L585" s="6"/>
      <c r="M585" s="6"/>
      <c r="N585" s="6"/>
      <c r="O585" s="6"/>
      <c r="P585" s="7"/>
      <c r="Q585" s="1"/>
      <c r="R585" s="1"/>
    </row>
    <row r="586" spans="1:18" s="5" customFormat="1" x14ac:dyDescent="0.2">
      <c r="A586" s="1"/>
      <c r="B586" s="1"/>
      <c r="C586" s="58"/>
      <c r="D586" s="3"/>
      <c r="E586" s="4"/>
      <c r="F586" s="4"/>
      <c r="G586" s="5" t="str">
        <f t="shared" si="12"/>
        <v xml:space="preserve">  </v>
      </c>
      <c r="I586" s="1"/>
      <c r="J586" s="1"/>
      <c r="K586" s="6"/>
      <c r="L586" s="6"/>
      <c r="M586" s="6"/>
      <c r="N586" s="6"/>
      <c r="O586" s="6"/>
      <c r="P586" s="7"/>
      <c r="Q586" s="1"/>
      <c r="R586" s="1"/>
    </row>
    <row r="587" spans="1:18" s="5" customFormat="1" x14ac:dyDescent="0.2">
      <c r="A587" s="1"/>
      <c r="B587" s="1"/>
      <c r="C587" s="58"/>
      <c r="D587" s="3"/>
      <c r="E587" s="4"/>
      <c r="F587" s="4"/>
      <c r="G587" s="5" t="str">
        <f t="shared" si="12"/>
        <v xml:space="preserve">  </v>
      </c>
      <c r="I587" s="1"/>
      <c r="J587" s="1"/>
      <c r="K587" s="6"/>
      <c r="L587" s="6"/>
      <c r="M587" s="6"/>
      <c r="N587" s="6"/>
      <c r="O587" s="6"/>
      <c r="P587" s="7"/>
      <c r="Q587" s="1"/>
      <c r="R587" s="1"/>
    </row>
    <row r="588" spans="1:18" s="5" customFormat="1" x14ac:dyDescent="0.2">
      <c r="A588" s="1"/>
      <c r="B588" s="1"/>
      <c r="C588" s="58"/>
      <c r="D588" s="3"/>
      <c r="E588" s="4"/>
      <c r="F588" s="4"/>
      <c r="G588" s="5" t="str">
        <f t="shared" si="12"/>
        <v xml:space="preserve">  </v>
      </c>
      <c r="I588" s="1"/>
      <c r="J588" s="1"/>
      <c r="K588" s="6"/>
      <c r="L588" s="6"/>
      <c r="M588" s="6"/>
      <c r="N588" s="6"/>
      <c r="O588" s="6"/>
      <c r="P588" s="7"/>
      <c r="Q588" s="1"/>
      <c r="R588" s="1"/>
    </row>
    <row r="589" spans="1:18" s="5" customFormat="1" x14ac:dyDescent="0.2">
      <c r="A589" s="1"/>
      <c r="B589" s="1"/>
      <c r="C589" s="58"/>
      <c r="D589" s="3"/>
      <c r="E589" s="4"/>
      <c r="F589" s="4"/>
      <c r="G589" s="5" t="str">
        <f t="shared" si="12"/>
        <v xml:space="preserve">  </v>
      </c>
      <c r="I589" s="1"/>
      <c r="J589" s="1"/>
      <c r="K589" s="6"/>
      <c r="L589" s="6"/>
      <c r="M589" s="6"/>
      <c r="N589" s="6"/>
      <c r="O589" s="6"/>
      <c r="P589" s="7"/>
      <c r="Q589" s="1"/>
      <c r="R589" s="1"/>
    </row>
    <row r="590" spans="1:18" s="5" customFormat="1" x14ac:dyDescent="0.2">
      <c r="A590" s="1"/>
      <c r="B590" s="1"/>
      <c r="C590" s="58"/>
      <c r="D590" s="3"/>
      <c r="E590" s="4"/>
      <c r="F590" s="4"/>
      <c r="G590" s="5" t="str">
        <f t="shared" si="12"/>
        <v xml:space="preserve">  </v>
      </c>
      <c r="I590" s="1"/>
      <c r="J590" s="1"/>
      <c r="K590" s="6"/>
      <c r="L590" s="6"/>
      <c r="M590" s="6"/>
      <c r="N590" s="6"/>
      <c r="O590" s="6"/>
      <c r="P590" s="7"/>
      <c r="Q590" s="1"/>
      <c r="R590" s="1"/>
    </row>
    <row r="591" spans="1:18" s="5" customFormat="1" x14ac:dyDescent="0.2">
      <c r="A591" s="1"/>
      <c r="B591" s="1"/>
      <c r="C591" s="58"/>
      <c r="D591" s="3"/>
      <c r="E591" s="4"/>
      <c r="F591" s="4"/>
      <c r="G591" s="5" t="str">
        <f t="shared" si="12"/>
        <v xml:space="preserve">  </v>
      </c>
      <c r="I591" s="1"/>
      <c r="J591" s="1"/>
      <c r="K591" s="6"/>
      <c r="L591" s="6"/>
      <c r="M591" s="6"/>
      <c r="N591" s="6"/>
      <c r="O591" s="6"/>
      <c r="P591" s="7"/>
      <c r="Q591" s="1"/>
      <c r="R591" s="1"/>
    </row>
    <row r="592" spans="1:18" s="5" customFormat="1" x14ac:dyDescent="0.2">
      <c r="A592" s="1"/>
      <c r="B592" s="1"/>
      <c r="C592" s="58"/>
      <c r="D592" s="3"/>
      <c r="E592" s="4"/>
      <c r="F592" s="4"/>
      <c r="G592" s="5" t="str">
        <f t="shared" si="12"/>
        <v xml:space="preserve">  </v>
      </c>
      <c r="I592" s="1"/>
      <c r="J592" s="1"/>
      <c r="K592" s="6"/>
      <c r="L592" s="6"/>
      <c r="M592" s="6"/>
      <c r="N592" s="6"/>
      <c r="O592" s="6"/>
      <c r="P592" s="7"/>
      <c r="Q592" s="1"/>
      <c r="R592" s="1"/>
    </row>
    <row r="593" spans="1:18" s="5" customFormat="1" x14ac:dyDescent="0.2">
      <c r="A593" s="1"/>
      <c r="B593" s="1"/>
      <c r="C593" s="58"/>
      <c r="D593" s="3"/>
      <c r="E593" s="4"/>
      <c r="F593" s="4"/>
      <c r="G593" s="5" t="str">
        <f t="shared" si="12"/>
        <v xml:space="preserve">  </v>
      </c>
      <c r="I593" s="1"/>
      <c r="J593" s="1"/>
      <c r="K593" s="6"/>
      <c r="L593" s="6"/>
      <c r="M593" s="6"/>
      <c r="N593" s="6"/>
      <c r="O593" s="6"/>
      <c r="P593" s="7"/>
      <c r="Q593" s="1"/>
      <c r="R593" s="1"/>
    </row>
    <row r="594" spans="1:18" s="5" customFormat="1" x14ac:dyDescent="0.2">
      <c r="A594" s="1"/>
      <c r="B594" s="1"/>
      <c r="C594" s="58"/>
      <c r="D594" s="3"/>
      <c r="E594" s="4"/>
      <c r="F594" s="4"/>
      <c r="G594" s="5" t="str">
        <f t="shared" si="12"/>
        <v xml:space="preserve">  </v>
      </c>
      <c r="I594" s="1"/>
      <c r="J594" s="1"/>
      <c r="K594" s="6"/>
      <c r="L594" s="6"/>
      <c r="M594" s="6"/>
      <c r="N594" s="6"/>
      <c r="O594" s="6"/>
      <c r="P594" s="7"/>
      <c r="Q594" s="1"/>
      <c r="R594" s="1"/>
    </row>
    <row r="595" spans="1:18" s="5" customFormat="1" x14ac:dyDescent="0.2">
      <c r="A595" s="1"/>
      <c r="B595" s="1"/>
      <c r="C595" s="58"/>
      <c r="D595" s="3"/>
      <c r="E595" s="4"/>
      <c r="F595" s="4"/>
      <c r="G595" s="5" t="str">
        <f t="shared" si="12"/>
        <v xml:space="preserve">  </v>
      </c>
      <c r="I595" s="1"/>
      <c r="J595" s="1"/>
      <c r="K595" s="6"/>
      <c r="L595" s="6"/>
      <c r="M595" s="6"/>
      <c r="N595" s="6"/>
      <c r="O595" s="6"/>
      <c r="P595" s="7"/>
      <c r="Q595" s="1"/>
      <c r="R595" s="1"/>
    </row>
    <row r="596" spans="1:18" s="5" customFormat="1" x14ac:dyDescent="0.2">
      <c r="A596" s="1"/>
      <c r="B596" s="1"/>
      <c r="C596" s="58"/>
      <c r="D596" s="3"/>
      <c r="E596" s="4"/>
      <c r="F596" s="4"/>
      <c r="G596" s="5" t="str">
        <f t="shared" si="12"/>
        <v xml:space="preserve">  </v>
      </c>
      <c r="I596" s="1"/>
      <c r="J596" s="1"/>
      <c r="K596" s="6"/>
      <c r="L596" s="6"/>
      <c r="M596" s="6"/>
      <c r="N596" s="6"/>
      <c r="O596" s="6"/>
      <c r="P596" s="7"/>
      <c r="Q596" s="1"/>
      <c r="R596" s="1"/>
    </row>
    <row r="597" spans="1:18" s="5" customFormat="1" x14ac:dyDescent="0.2">
      <c r="A597" s="1"/>
      <c r="B597" s="1"/>
      <c r="C597" s="58"/>
      <c r="D597" s="3"/>
      <c r="E597" s="4"/>
      <c r="F597" s="4"/>
      <c r="G597" s="5" t="str">
        <f t="shared" si="12"/>
        <v xml:space="preserve">  </v>
      </c>
      <c r="I597" s="1"/>
      <c r="J597" s="1"/>
      <c r="K597" s="6"/>
      <c r="L597" s="6"/>
      <c r="M597" s="6"/>
      <c r="N597" s="6"/>
      <c r="O597" s="6"/>
      <c r="P597" s="7"/>
      <c r="Q597" s="1"/>
      <c r="R597" s="1"/>
    </row>
    <row r="598" spans="1:18" s="5" customFormat="1" x14ac:dyDescent="0.2">
      <c r="A598" s="1"/>
      <c r="B598" s="1"/>
      <c r="C598" s="58"/>
      <c r="D598" s="3"/>
      <c r="E598" s="4"/>
      <c r="F598" s="4"/>
      <c r="G598" s="5" t="str">
        <f t="shared" si="12"/>
        <v xml:space="preserve">  </v>
      </c>
      <c r="I598" s="1"/>
      <c r="J598" s="1"/>
      <c r="K598" s="6"/>
      <c r="L598" s="6"/>
      <c r="M598" s="6"/>
      <c r="N598" s="6"/>
      <c r="O598" s="6"/>
      <c r="P598" s="7"/>
      <c r="Q598" s="1"/>
      <c r="R598" s="1"/>
    </row>
    <row r="599" spans="1:18" s="5" customFormat="1" x14ac:dyDescent="0.2">
      <c r="A599" s="1"/>
      <c r="B599" s="1"/>
      <c r="C599" s="58"/>
      <c r="D599" s="3"/>
      <c r="E599" s="4"/>
      <c r="F599" s="4"/>
      <c r="G599" s="5" t="str">
        <f t="shared" si="12"/>
        <v xml:space="preserve">  </v>
      </c>
      <c r="I599" s="1"/>
      <c r="J599" s="1"/>
      <c r="K599" s="6"/>
      <c r="L599" s="6"/>
      <c r="M599" s="6"/>
      <c r="N599" s="6"/>
      <c r="O599" s="6"/>
      <c r="P599" s="7"/>
      <c r="Q599" s="1"/>
      <c r="R599" s="1"/>
    </row>
    <row r="600" spans="1:18" s="5" customFormat="1" x14ac:dyDescent="0.2">
      <c r="A600" s="1"/>
      <c r="B600" s="1"/>
      <c r="C600" s="58"/>
      <c r="D600" s="3"/>
      <c r="E600" s="4"/>
      <c r="F600" s="4"/>
      <c r="G600" s="5" t="str">
        <f t="shared" si="12"/>
        <v xml:space="preserve">  </v>
      </c>
      <c r="I600" s="1"/>
      <c r="J600" s="1"/>
      <c r="K600" s="6"/>
      <c r="L600" s="6"/>
      <c r="M600" s="6"/>
      <c r="N600" s="6"/>
      <c r="O600" s="6"/>
      <c r="P600" s="7"/>
      <c r="Q600" s="1"/>
      <c r="R600" s="1"/>
    </row>
    <row r="601" spans="1:18" s="5" customFormat="1" x14ac:dyDescent="0.2">
      <c r="A601" s="1"/>
      <c r="B601" s="1"/>
      <c r="C601" s="58"/>
      <c r="D601" s="3"/>
      <c r="E601" s="4"/>
      <c r="F601" s="4"/>
      <c r="G601" s="5" t="str">
        <f t="shared" si="12"/>
        <v xml:space="preserve">  </v>
      </c>
      <c r="I601" s="1"/>
      <c r="J601" s="1"/>
      <c r="K601" s="6"/>
      <c r="L601" s="6"/>
      <c r="M601" s="6"/>
      <c r="N601" s="6"/>
      <c r="O601" s="6"/>
      <c r="P601" s="7"/>
      <c r="Q601" s="1"/>
      <c r="R601" s="1"/>
    </row>
    <row r="602" spans="1:18" s="5" customFormat="1" x14ac:dyDescent="0.2">
      <c r="A602" s="1"/>
      <c r="B602" s="1"/>
      <c r="C602" s="58"/>
      <c r="D602" s="3"/>
      <c r="E602" s="4"/>
      <c r="F602" s="4"/>
      <c r="G602" s="5" t="str">
        <f t="shared" si="12"/>
        <v xml:space="preserve">  </v>
      </c>
      <c r="I602" s="1"/>
      <c r="J602" s="1"/>
      <c r="K602" s="6"/>
      <c r="L602" s="6"/>
      <c r="M602" s="6"/>
      <c r="N602" s="6"/>
      <c r="O602" s="6"/>
      <c r="P602" s="7"/>
      <c r="Q602" s="1"/>
      <c r="R602" s="1"/>
    </row>
    <row r="603" spans="1:18" s="5" customFormat="1" x14ac:dyDescent="0.2">
      <c r="A603" s="1"/>
      <c r="B603" s="1"/>
      <c r="C603" s="58"/>
      <c r="D603" s="3"/>
      <c r="E603" s="4"/>
      <c r="F603" s="4"/>
      <c r="G603" s="5" t="str">
        <f t="shared" si="12"/>
        <v xml:space="preserve">  </v>
      </c>
      <c r="I603" s="1"/>
      <c r="J603" s="1"/>
      <c r="K603" s="6"/>
      <c r="L603" s="6"/>
      <c r="M603" s="6"/>
      <c r="N603" s="6"/>
      <c r="O603" s="6"/>
      <c r="P603" s="7"/>
      <c r="Q603" s="1"/>
      <c r="R603" s="1"/>
    </row>
    <row r="604" spans="1:18" s="5" customFormat="1" x14ac:dyDescent="0.2">
      <c r="A604" s="1"/>
      <c r="B604" s="1"/>
      <c r="C604" s="58"/>
      <c r="D604" s="3"/>
      <c r="E604" s="4"/>
      <c r="F604" s="4"/>
      <c r="G604" s="5" t="str">
        <f t="shared" si="12"/>
        <v xml:space="preserve">  </v>
      </c>
      <c r="I604" s="1"/>
      <c r="J604" s="1"/>
      <c r="K604" s="6"/>
      <c r="L604" s="6"/>
      <c r="M604" s="6"/>
      <c r="N604" s="6"/>
      <c r="O604" s="6"/>
      <c r="P604" s="7"/>
      <c r="Q604" s="1"/>
      <c r="R604" s="1"/>
    </row>
    <row r="605" spans="1:18" s="5" customFormat="1" x14ac:dyDescent="0.2">
      <c r="A605" s="1"/>
      <c r="B605" s="1"/>
      <c r="C605" s="58"/>
      <c r="D605" s="3"/>
      <c r="E605" s="4"/>
      <c r="F605" s="4"/>
      <c r="G605" s="5" t="str">
        <f t="shared" si="12"/>
        <v xml:space="preserve">  </v>
      </c>
      <c r="I605" s="1"/>
      <c r="J605" s="1"/>
      <c r="K605" s="6"/>
      <c r="L605" s="6"/>
      <c r="M605" s="6"/>
      <c r="N605" s="6"/>
      <c r="O605" s="6"/>
      <c r="P605" s="7"/>
      <c r="Q605" s="1"/>
      <c r="R605" s="1"/>
    </row>
    <row r="606" spans="1:18" s="5" customFormat="1" x14ac:dyDescent="0.2">
      <c r="A606" s="1"/>
      <c r="B606" s="1"/>
      <c r="C606" s="58"/>
      <c r="D606" s="3"/>
      <c r="E606" s="4"/>
      <c r="F606" s="4"/>
      <c r="G606" s="5" t="str">
        <f t="shared" si="12"/>
        <v xml:space="preserve">  </v>
      </c>
      <c r="I606" s="1"/>
      <c r="J606" s="1"/>
      <c r="K606" s="6"/>
      <c r="L606" s="6"/>
      <c r="M606" s="6"/>
      <c r="N606" s="6"/>
      <c r="O606" s="6"/>
      <c r="P606" s="7"/>
      <c r="Q606" s="1"/>
      <c r="R606" s="1"/>
    </row>
    <row r="607" spans="1:18" s="5" customFormat="1" x14ac:dyDescent="0.2">
      <c r="A607" s="1"/>
      <c r="B607" s="1"/>
      <c r="C607" s="58"/>
      <c r="D607" s="3"/>
      <c r="E607" s="4"/>
      <c r="F607" s="4"/>
      <c r="G607" s="5" t="str">
        <f t="shared" si="12"/>
        <v xml:space="preserve">  </v>
      </c>
      <c r="I607" s="1"/>
      <c r="J607" s="1"/>
      <c r="K607" s="6"/>
      <c r="L607" s="6"/>
      <c r="M607" s="6"/>
      <c r="N607" s="6"/>
      <c r="O607" s="6"/>
      <c r="P607" s="7"/>
      <c r="Q607" s="1"/>
      <c r="R607" s="1"/>
    </row>
    <row r="608" spans="1:18" s="5" customFormat="1" x14ac:dyDescent="0.2">
      <c r="A608" s="1"/>
      <c r="B608" s="1"/>
      <c r="C608" s="58"/>
      <c r="D608" s="3"/>
      <c r="E608" s="4"/>
      <c r="F608" s="4"/>
      <c r="G608" s="5" t="str">
        <f t="shared" si="12"/>
        <v xml:space="preserve">  </v>
      </c>
      <c r="I608" s="1"/>
      <c r="J608" s="1"/>
      <c r="K608" s="6"/>
      <c r="L608" s="6"/>
      <c r="M608" s="6"/>
      <c r="N608" s="6"/>
      <c r="O608" s="6"/>
      <c r="P608" s="7"/>
      <c r="Q608" s="1"/>
      <c r="R608" s="1"/>
    </row>
    <row r="609" spans="1:18" s="5" customFormat="1" x14ac:dyDescent="0.2">
      <c r="A609" s="1"/>
      <c r="B609" s="1"/>
      <c r="C609" s="58"/>
      <c r="D609" s="3"/>
      <c r="E609" s="4"/>
      <c r="F609" s="4"/>
      <c r="G609" s="5" t="str">
        <f t="shared" si="12"/>
        <v xml:space="preserve">  </v>
      </c>
      <c r="I609" s="1"/>
      <c r="J609" s="1"/>
      <c r="K609" s="6"/>
      <c r="L609" s="6"/>
      <c r="M609" s="6"/>
      <c r="N609" s="6"/>
      <c r="O609" s="6"/>
      <c r="P609" s="7"/>
      <c r="Q609" s="1"/>
      <c r="R609" s="1"/>
    </row>
    <row r="610" spans="1:18" s="5" customFormat="1" x14ac:dyDescent="0.2">
      <c r="A610" s="1"/>
      <c r="B610" s="1"/>
      <c r="C610" s="58"/>
      <c r="D610" s="3"/>
      <c r="E610" s="4"/>
      <c r="F610" s="4"/>
      <c r="G610" s="5" t="str">
        <f t="shared" si="12"/>
        <v xml:space="preserve">  </v>
      </c>
      <c r="I610" s="1"/>
      <c r="J610" s="1"/>
      <c r="K610" s="6"/>
      <c r="L610" s="6"/>
      <c r="M610" s="6"/>
      <c r="N610" s="6"/>
      <c r="O610" s="6"/>
      <c r="P610" s="7"/>
      <c r="Q610" s="1"/>
      <c r="R610" s="1"/>
    </row>
    <row r="611" spans="1:18" s="5" customFormat="1" x14ac:dyDescent="0.2">
      <c r="A611" s="1"/>
      <c r="B611" s="1"/>
      <c r="C611" s="58"/>
      <c r="D611" s="3"/>
      <c r="E611" s="4"/>
      <c r="F611" s="4"/>
      <c r="G611" s="5" t="str">
        <f t="shared" si="12"/>
        <v xml:space="preserve">  </v>
      </c>
      <c r="I611" s="1"/>
      <c r="J611" s="1"/>
      <c r="K611" s="6"/>
      <c r="L611" s="6"/>
      <c r="M611" s="6"/>
      <c r="N611" s="6"/>
      <c r="O611" s="6"/>
      <c r="P611" s="7"/>
      <c r="Q611" s="1"/>
      <c r="R611" s="1"/>
    </row>
    <row r="612" spans="1:18" s="5" customFormat="1" x14ac:dyDescent="0.2">
      <c r="A612" s="1"/>
      <c r="B612" s="1"/>
      <c r="C612" s="58"/>
      <c r="D612" s="3"/>
      <c r="E612" s="4"/>
      <c r="F612" s="4"/>
      <c r="G612" s="5" t="str">
        <f t="shared" si="12"/>
        <v xml:space="preserve">  </v>
      </c>
      <c r="I612" s="1"/>
      <c r="J612" s="1"/>
      <c r="K612" s="6"/>
      <c r="L612" s="6"/>
      <c r="M612" s="6"/>
      <c r="N612" s="6"/>
      <c r="O612" s="6"/>
      <c r="P612" s="7"/>
      <c r="Q612" s="1"/>
      <c r="R612" s="1"/>
    </row>
    <row r="613" spans="1:18" s="5" customFormat="1" x14ac:dyDescent="0.2">
      <c r="A613" s="1"/>
      <c r="B613" s="1"/>
      <c r="C613" s="58"/>
      <c r="D613" s="3"/>
      <c r="E613" s="4"/>
      <c r="F613" s="4"/>
      <c r="G613" s="5" t="str">
        <f t="shared" si="12"/>
        <v xml:space="preserve">  </v>
      </c>
      <c r="I613" s="1"/>
      <c r="J613" s="1"/>
      <c r="K613" s="6"/>
      <c r="L613" s="6"/>
      <c r="M613" s="6"/>
      <c r="N613" s="6"/>
      <c r="O613" s="6"/>
      <c r="P613" s="7"/>
      <c r="Q613" s="1"/>
      <c r="R613" s="1"/>
    </row>
    <row r="614" spans="1:18" s="5" customFormat="1" x14ac:dyDescent="0.2">
      <c r="A614" s="1"/>
      <c r="B614" s="1"/>
      <c r="C614" s="58"/>
      <c r="D614" s="3"/>
      <c r="E614" s="4"/>
      <c r="F614" s="4"/>
      <c r="G614" s="5" t="str">
        <f t="shared" si="12"/>
        <v xml:space="preserve">  </v>
      </c>
      <c r="I614" s="1"/>
      <c r="J614" s="1"/>
      <c r="K614" s="6"/>
      <c r="L614" s="6"/>
      <c r="M614" s="6"/>
      <c r="N614" s="6"/>
      <c r="O614" s="6"/>
      <c r="P614" s="7"/>
      <c r="Q614" s="1"/>
      <c r="R614" s="1"/>
    </row>
    <row r="615" spans="1:18" s="5" customFormat="1" x14ac:dyDescent="0.2">
      <c r="A615" s="1"/>
      <c r="B615" s="1"/>
      <c r="C615" s="58"/>
      <c r="D615" s="3"/>
      <c r="E615" s="4"/>
      <c r="F615" s="4"/>
      <c r="G615" s="5" t="str">
        <f t="shared" si="12"/>
        <v xml:space="preserve">  </v>
      </c>
      <c r="I615" s="1"/>
      <c r="J615" s="1"/>
      <c r="K615" s="6"/>
      <c r="L615" s="6"/>
      <c r="M615" s="6"/>
      <c r="N615" s="6"/>
      <c r="O615" s="6"/>
      <c r="P615" s="7"/>
      <c r="Q615" s="1"/>
      <c r="R615" s="1"/>
    </row>
    <row r="616" spans="1:18" s="5" customFormat="1" x14ac:dyDescent="0.2">
      <c r="A616" s="1"/>
      <c r="B616" s="1"/>
      <c r="C616" s="58"/>
      <c r="D616" s="3"/>
      <c r="E616" s="4"/>
      <c r="F616" s="4"/>
      <c r="G616" s="5" t="str">
        <f t="shared" si="12"/>
        <v xml:space="preserve">  </v>
      </c>
      <c r="I616" s="1"/>
      <c r="J616" s="1"/>
      <c r="K616" s="6"/>
      <c r="L616" s="6"/>
      <c r="M616" s="6"/>
      <c r="N616" s="6"/>
      <c r="O616" s="6"/>
      <c r="P616" s="7"/>
      <c r="Q616" s="1"/>
      <c r="R616" s="1"/>
    </row>
    <row r="617" spans="1:18" s="5" customFormat="1" x14ac:dyDescent="0.2">
      <c r="A617" s="1"/>
      <c r="B617" s="1"/>
      <c r="C617" s="58"/>
      <c r="D617" s="3"/>
      <c r="E617" s="4"/>
      <c r="F617" s="4"/>
      <c r="G617" s="5" t="str">
        <f t="shared" si="12"/>
        <v xml:space="preserve">  </v>
      </c>
      <c r="I617" s="1"/>
      <c r="J617" s="1"/>
      <c r="K617" s="6"/>
      <c r="L617" s="6"/>
      <c r="M617" s="6"/>
      <c r="N617" s="6"/>
      <c r="O617" s="6"/>
      <c r="P617" s="7"/>
      <c r="Q617" s="1"/>
      <c r="R617" s="1"/>
    </row>
    <row r="618" spans="1:18" s="5" customFormat="1" x14ac:dyDescent="0.2">
      <c r="A618" s="1"/>
      <c r="B618" s="1"/>
      <c r="C618" s="58"/>
      <c r="D618" s="3"/>
      <c r="E618" s="4"/>
      <c r="F618" s="4"/>
      <c r="G618" s="5" t="str">
        <f t="shared" si="12"/>
        <v xml:space="preserve">  </v>
      </c>
      <c r="I618" s="1"/>
      <c r="J618" s="1"/>
      <c r="K618" s="6"/>
      <c r="L618" s="6"/>
      <c r="M618" s="6"/>
      <c r="N618" s="6"/>
      <c r="O618" s="6"/>
      <c r="P618" s="7"/>
      <c r="Q618" s="1"/>
      <c r="R618" s="1"/>
    </row>
    <row r="619" spans="1:18" s="5" customFormat="1" x14ac:dyDescent="0.2">
      <c r="A619" s="1"/>
      <c r="B619" s="1"/>
      <c r="C619" s="58"/>
      <c r="D619" s="3"/>
      <c r="E619" s="4"/>
      <c r="F619" s="4"/>
      <c r="G619" s="5" t="str">
        <f t="shared" si="12"/>
        <v xml:space="preserve">  </v>
      </c>
      <c r="I619" s="1"/>
      <c r="J619" s="1"/>
      <c r="K619" s="6"/>
      <c r="L619" s="6"/>
      <c r="M619" s="6"/>
      <c r="N619" s="6"/>
      <c r="O619" s="6"/>
      <c r="P619" s="7"/>
      <c r="Q619" s="1"/>
      <c r="R619" s="1"/>
    </row>
    <row r="620" spans="1:18" s="5" customFormat="1" x14ac:dyDescent="0.2">
      <c r="A620" s="1"/>
      <c r="B620" s="1"/>
      <c r="C620" s="58"/>
      <c r="D620" s="3"/>
      <c r="E620" s="4"/>
      <c r="F620" s="4"/>
      <c r="G620" s="5" t="str">
        <f t="shared" si="12"/>
        <v xml:space="preserve">  </v>
      </c>
      <c r="I620" s="1"/>
      <c r="J620" s="1"/>
      <c r="K620" s="6"/>
      <c r="L620" s="6"/>
      <c r="M620" s="6"/>
      <c r="N620" s="6"/>
      <c r="O620" s="6"/>
      <c r="P620" s="7"/>
      <c r="Q620" s="1"/>
      <c r="R620" s="1"/>
    </row>
    <row r="621" spans="1:18" s="5" customFormat="1" x14ac:dyDescent="0.2">
      <c r="A621" s="1"/>
      <c r="B621" s="1"/>
      <c r="C621" s="58"/>
      <c r="D621" s="3"/>
      <c r="E621" s="4"/>
      <c r="F621" s="4"/>
      <c r="G621" s="5" t="str">
        <f t="shared" ref="G621:G684" si="13">IF(E621=0,"  ",(IF(F621=0,"  ",+E621*F621)))</f>
        <v xml:space="preserve">  </v>
      </c>
      <c r="I621" s="1"/>
      <c r="J621" s="1"/>
      <c r="K621" s="6"/>
      <c r="L621" s="6"/>
      <c r="M621" s="6"/>
      <c r="N621" s="6"/>
      <c r="O621" s="6"/>
      <c r="P621" s="7"/>
      <c r="Q621" s="1"/>
      <c r="R621" s="1"/>
    </row>
    <row r="622" spans="1:18" s="5" customFormat="1" x14ac:dyDescent="0.2">
      <c r="A622" s="1"/>
      <c r="B622" s="1"/>
      <c r="C622" s="58"/>
      <c r="D622" s="3"/>
      <c r="E622" s="4"/>
      <c r="F622" s="4"/>
      <c r="G622" s="5" t="str">
        <f t="shared" si="13"/>
        <v xml:space="preserve">  </v>
      </c>
      <c r="I622" s="1"/>
      <c r="J622" s="1"/>
      <c r="K622" s="6"/>
      <c r="L622" s="6"/>
      <c r="M622" s="6"/>
      <c r="N622" s="6"/>
      <c r="O622" s="6"/>
      <c r="P622" s="7"/>
      <c r="Q622" s="1"/>
      <c r="R622" s="1"/>
    </row>
    <row r="623" spans="1:18" s="5" customFormat="1" x14ac:dyDescent="0.2">
      <c r="A623" s="1"/>
      <c r="B623" s="1"/>
      <c r="C623" s="58"/>
      <c r="D623" s="3"/>
      <c r="E623" s="4"/>
      <c r="F623" s="4"/>
      <c r="G623" s="5" t="str">
        <f t="shared" si="13"/>
        <v xml:space="preserve">  </v>
      </c>
      <c r="I623" s="1"/>
      <c r="J623" s="1"/>
      <c r="K623" s="6"/>
      <c r="L623" s="6"/>
      <c r="M623" s="6"/>
      <c r="N623" s="6"/>
      <c r="O623" s="6"/>
      <c r="P623" s="7"/>
      <c r="Q623" s="1"/>
      <c r="R623" s="1"/>
    </row>
    <row r="624" spans="1:18" s="5" customFormat="1" x14ac:dyDescent="0.2">
      <c r="A624" s="1"/>
      <c r="B624" s="1"/>
      <c r="C624" s="58"/>
      <c r="D624" s="3"/>
      <c r="E624" s="4"/>
      <c r="F624" s="4"/>
      <c r="G624" s="5" t="str">
        <f t="shared" si="13"/>
        <v xml:space="preserve">  </v>
      </c>
      <c r="I624" s="1"/>
      <c r="J624" s="1"/>
      <c r="K624" s="6"/>
      <c r="L624" s="6"/>
      <c r="M624" s="6"/>
      <c r="N624" s="6"/>
      <c r="O624" s="6"/>
      <c r="P624" s="7"/>
      <c r="Q624" s="1"/>
      <c r="R624" s="1"/>
    </row>
    <row r="625" spans="1:18" s="5" customFormat="1" x14ac:dyDescent="0.2">
      <c r="A625" s="1"/>
      <c r="B625" s="1"/>
      <c r="C625" s="58"/>
      <c r="D625" s="3"/>
      <c r="E625" s="4"/>
      <c r="F625" s="4"/>
      <c r="G625" s="5" t="str">
        <f t="shared" si="13"/>
        <v xml:space="preserve">  </v>
      </c>
      <c r="I625" s="1"/>
      <c r="J625" s="1"/>
      <c r="K625" s="6"/>
      <c r="L625" s="6"/>
      <c r="M625" s="6"/>
      <c r="N625" s="6"/>
      <c r="O625" s="6"/>
      <c r="P625" s="7"/>
      <c r="Q625" s="1"/>
      <c r="R625" s="1"/>
    </row>
    <row r="626" spans="1:18" s="5" customFormat="1" x14ac:dyDescent="0.2">
      <c r="A626" s="1"/>
      <c r="B626" s="1"/>
      <c r="C626" s="58"/>
      <c r="D626" s="3"/>
      <c r="E626" s="4"/>
      <c r="F626" s="4"/>
      <c r="G626" s="5" t="str">
        <f t="shared" si="13"/>
        <v xml:space="preserve">  </v>
      </c>
      <c r="I626" s="1"/>
      <c r="J626" s="1"/>
      <c r="K626" s="6"/>
      <c r="L626" s="6"/>
      <c r="M626" s="6"/>
      <c r="N626" s="6"/>
      <c r="O626" s="6"/>
      <c r="P626" s="7"/>
      <c r="Q626" s="1"/>
      <c r="R626" s="1"/>
    </row>
    <row r="627" spans="1:18" s="5" customFormat="1" x14ac:dyDescent="0.2">
      <c r="A627" s="1"/>
      <c r="B627" s="1"/>
      <c r="C627" s="58"/>
      <c r="D627" s="3"/>
      <c r="E627" s="4"/>
      <c r="F627" s="4"/>
      <c r="G627" s="5" t="str">
        <f t="shared" si="13"/>
        <v xml:space="preserve">  </v>
      </c>
      <c r="I627" s="1"/>
      <c r="J627" s="1"/>
      <c r="K627" s="6"/>
      <c r="L627" s="6"/>
      <c r="M627" s="6"/>
      <c r="N627" s="6"/>
      <c r="O627" s="6"/>
      <c r="P627" s="7"/>
      <c r="Q627" s="1"/>
      <c r="R627" s="1"/>
    </row>
    <row r="628" spans="1:18" s="5" customFormat="1" x14ac:dyDescent="0.2">
      <c r="A628" s="1"/>
      <c r="B628" s="1"/>
      <c r="C628" s="58"/>
      <c r="D628" s="3"/>
      <c r="E628" s="4"/>
      <c r="F628" s="4"/>
      <c r="G628" s="5" t="str">
        <f t="shared" si="13"/>
        <v xml:space="preserve">  </v>
      </c>
      <c r="I628" s="1"/>
      <c r="J628" s="1"/>
      <c r="K628" s="6"/>
      <c r="L628" s="6"/>
      <c r="M628" s="6"/>
      <c r="N628" s="6"/>
      <c r="O628" s="6"/>
      <c r="P628" s="7"/>
      <c r="Q628" s="1"/>
      <c r="R628" s="1"/>
    </row>
    <row r="629" spans="1:18" s="5" customFormat="1" x14ac:dyDescent="0.2">
      <c r="A629" s="1"/>
      <c r="B629" s="1"/>
      <c r="C629" s="58"/>
      <c r="D629" s="3"/>
      <c r="E629" s="4"/>
      <c r="F629" s="4"/>
      <c r="G629" s="5" t="str">
        <f t="shared" si="13"/>
        <v xml:space="preserve">  </v>
      </c>
      <c r="I629" s="1"/>
      <c r="J629" s="1"/>
      <c r="K629" s="6"/>
      <c r="L629" s="6"/>
      <c r="M629" s="6"/>
      <c r="N629" s="6"/>
      <c r="O629" s="6"/>
      <c r="P629" s="7"/>
      <c r="Q629" s="1"/>
      <c r="R629" s="1"/>
    </row>
    <row r="630" spans="1:18" s="5" customFormat="1" x14ac:dyDescent="0.2">
      <c r="A630" s="1"/>
      <c r="B630" s="1"/>
      <c r="C630" s="58"/>
      <c r="D630" s="3"/>
      <c r="E630" s="4"/>
      <c r="F630" s="4"/>
      <c r="G630" s="5" t="str">
        <f t="shared" si="13"/>
        <v xml:space="preserve">  </v>
      </c>
      <c r="I630" s="1"/>
      <c r="J630" s="1"/>
      <c r="K630" s="6"/>
      <c r="L630" s="6"/>
      <c r="M630" s="6"/>
      <c r="N630" s="6"/>
      <c r="O630" s="6"/>
      <c r="P630" s="7"/>
      <c r="Q630" s="1"/>
      <c r="R630" s="1"/>
    </row>
    <row r="631" spans="1:18" s="5" customFormat="1" x14ac:dyDescent="0.2">
      <c r="A631" s="1"/>
      <c r="B631" s="1"/>
      <c r="C631" s="58"/>
      <c r="D631" s="3"/>
      <c r="E631" s="4"/>
      <c r="F631" s="4"/>
      <c r="G631" s="5" t="str">
        <f t="shared" si="13"/>
        <v xml:space="preserve">  </v>
      </c>
      <c r="I631" s="1"/>
      <c r="J631" s="1"/>
      <c r="K631" s="6"/>
      <c r="L631" s="6"/>
      <c r="M631" s="6"/>
      <c r="N631" s="6"/>
      <c r="O631" s="6"/>
      <c r="P631" s="7"/>
      <c r="Q631" s="1"/>
      <c r="R631" s="1"/>
    </row>
    <row r="632" spans="1:18" s="5" customFormat="1" x14ac:dyDescent="0.2">
      <c r="A632" s="1"/>
      <c r="B632" s="1"/>
      <c r="C632" s="58"/>
      <c r="D632" s="3"/>
      <c r="E632" s="4"/>
      <c r="F632" s="4"/>
      <c r="G632" s="5" t="str">
        <f t="shared" si="13"/>
        <v xml:space="preserve">  </v>
      </c>
      <c r="I632" s="1"/>
      <c r="J632" s="1"/>
      <c r="K632" s="6"/>
      <c r="L632" s="6"/>
      <c r="M632" s="6"/>
      <c r="N632" s="6"/>
      <c r="O632" s="6"/>
      <c r="P632" s="7"/>
      <c r="Q632" s="1"/>
      <c r="R632" s="1"/>
    </row>
    <row r="633" spans="1:18" s="5" customFormat="1" x14ac:dyDescent="0.2">
      <c r="A633" s="1"/>
      <c r="B633" s="1"/>
      <c r="C633" s="58"/>
      <c r="D633" s="3"/>
      <c r="E633" s="4"/>
      <c r="F633" s="4"/>
      <c r="G633" s="5" t="str">
        <f t="shared" si="13"/>
        <v xml:space="preserve">  </v>
      </c>
      <c r="I633" s="1"/>
      <c r="J633" s="1"/>
      <c r="K633" s="6"/>
      <c r="L633" s="6"/>
      <c r="M633" s="6"/>
      <c r="N633" s="6"/>
      <c r="O633" s="6"/>
      <c r="P633" s="7"/>
      <c r="Q633" s="1"/>
      <c r="R633" s="1"/>
    </row>
    <row r="634" spans="1:18" s="5" customFormat="1" x14ac:dyDescent="0.2">
      <c r="A634" s="1"/>
      <c r="B634" s="1"/>
      <c r="C634" s="58"/>
      <c r="D634" s="3"/>
      <c r="E634" s="4"/>
      <c r="F634" s="4"/>
      <c r="G634" s="5" t="str">
        <f t="shared" si="13"/>
        <v xml:space="preserve">  </v>
      </c>
      <c r="I634" s="1"/>
      <c r="J634" s="1"/>
      <c r="K634" s="6"/>
      <c r="L634" s="6"/>
      <c r="M634" s="6"/>
      <c r="N634" s="6"/>
      <c r="O634" s="6"/>
      <c r="P634" s="7"/>
      <c r="Q634" s="1"/>
      <c r="R634" s="1"/>
    </row>
    <row r="635" spans="1:18" s="5" customFormat="1" x14ac:dyDescent="0.2">
      <c r="A635" s="1"/>
      <c r="B635" s="1"/>
      <c r="C635" s="58"/>
      <c r="D635" s="3"/>
      <c r="E635" s="4"/>
      <c r="F635" s="4"/>
      <c r="G635" s="5" t="str">
        <f t="shared" si="13"/>
        <v xml:space="preserve">  </v>
      </c>
      <c r="I635" s="1"/>
      <c r="J635" s="1"/>
      <c r="K635" s="6"/>
      <c r="L635" s="6"/>
      <c r="M635" s="6"/>
      <c r="N635" s="6"/>
      <c r="O635" s="6"/>
      <c r="P635" s="7"/>
      <c r="Q635" s="1"/>
      <c r="R635" s="1"/>
    </row>
    <row r="636" spans="1:18" s="5" customFormat="1" x14ac:dyDescent="0.2">
      <c r="A636" s="1"/>
      <c r="B636" s="1"/>
      <c r="C636" s="58"/>
      <c r="D636" s="3"/>
      <c r="E636" s="4"/>
      <c r="F636" s="4"/>
      <c r="G636" s="5" t="str">
        <f t="shared" si="13"/>
        <v xml:space="preserve">  </v>
      </c>
      <c r="I636" s="1"/>
      <c r="J636" s="1"/>
      <c r="K636" s="6"/>
      <c r="L636" s="6"/>
      <c r="M636" s="6"/>
      <c r="N636" s="6"/>
      <c r="O636" s="6"/>
      <c r="P636" s="7"/>
      <c r="Q636" s="1"/>
      <c r="R636" s="1"/>
    </row>
    <row r="637" spans="1:18" s="5" customFormat="1" x14ac:dyDescent="0.2">
      <c r="A637" s="1"/>
      <c r="B637" s="1"/>
      <c r="C637" s="58"/>
      <c r="D637" s="3"/>
      <c r="E637" s="4"/>
      <c r="F637" s="4"/>
      <c r="G637" s="5" t="str">
        <f t="shared" si="13"/>
        <v xml:space="preserve">  </v>
      </c>
      <c r="I637" s="1"/>
      <c r="J637" s="1"/>
      <c r="K637" s="6"/>
      <c r="L637" s="6"/>
      <c r="M637" s="6"/>
      <c r="N637" s="6"/>
      <c r="O637" s="6"/>
      <c r="P637" s="7"/>
      <c r="Q637" s="1"/>
      <c r="R637" s="1"/>
    </row>
    <row r="638" spans="1:18" s="5" customFormat="1" x14ac:dyDescent="0.2">
      <c r="A638" s="1"/>
      <c r="B638" s="1"/>
      <c r="C638" s="58"/>
      <c r="D638" s="3"/>
      <c r="E638" s="4"/>
      <c r="F638" s="4"/>
      <c r="G638" s="5" t="str">
        <f t="shared" si="13"/>
        <v xml:space="preserve">  </v>
      </c>
      <c r="I638" s="1"/>
      <c r="J638" s="1"/>
      <c r="K638" s="6"/>
      <c r="L638" s="6"/>
      <c r="M638" s="6"/>
      <c r="N638" s="6"/>
      <c r="O638" s="6"/>
      <c r="P638" s="7"/>
      <c r="Q638" s="1"/>
      <c r="R638" s="1"/>
    </row>
    <row r="639" spans="1:18" s="5" customFormat="1" x14ac:dyDescent="0.2">
      <c r="A639" s="1"/>
      <c r="B639" s="1"/>
      <c r="C639" s="58"/>
      <c r="D639" s="3"/>
      <c r="E639" s="4"/>
      <c r="F639" s="4"/>
      <c r="G639" s="5" t="str">
        <f t="shared" si="13"/>
        <v xml:space="preserve">  </v>
      </c>
      <c r="I639" s="1"/>
      <c r="J639" s="1"/>
      <c r="K639" s="6"/>
      <c r="L639" s="6"/>
      <c r="M639" s="6"/>
      <c r="N639" s="6"/>
      <c r="O639" s="6"/>
      <c r="P639" s="7"/>
      <c r="Q639" s="1"/>
      <c r="R639" s="1"/>
    </row>
    <row r="640" spans="1:18" s="5" customFormat="1" x14ac:dyDescent="0.2">
      <c r="A640" s="1"/>
      <c r="B640" s="1"/>
      <c r="C640" s="58"/>
      <c r="D640" s="3"/>
      <c r="E640" s="4"/>
      <c r="F640" s="4"/>
      <c r="G640" s="5" t="str">
        <f t="shared" si="13"/>
        <v xml:space="preserve">  </v>
      </c>
      <c r="I640" s="1"/>
      <c r="J640" s="1"/>
      <c r="K640" s="6"/>
      <c r="L640" s="6"/>
      <c r="M640" s="6"/>
      <c r="N640" s="6"/>
      <c r="O640" s="6"/>
      <c r="P640" s="7"/>
      <c r="Q640" s="1"/>
      <c r="R640" s="1"/>
    </row>
    <row r="641" spans="1:18" s="5" customFormat="1" x14ac:dyDescent="0.2">
      <c r="A641" s="1"/>
      <c r="B641" s="1"/>
      <c r="C641" s="58"/>
      <c r="D641" s="3"/>
      <c r="E641" s="4"/>
      <c r="F641" s="4"/>
      <c r="G641" s="5" t="str">
        <f t="shared" si="13"/>
        <v xml:space="preserve">  </v>
      </c>
      <c r="I641" s="1"/>
      <c r="J641" s="1"/>
      <c r="K641" s="6"/>
      <c r="L641" s="6"/>
      <c r="M641" s="6"/>
      <c r="N641" s="6"/>
      <c r="O641" s="6"/>
      <c r="P641" s="7"/>
      <c r="Q641" s="1"/>
      <c r="R641" s="1"/>
    </row>
    <row r="642" spans="1:18" s="5" customFormat="1" x14ac:dyDescent="0.2">
      <c r="A642" s="1"/>
      <c r="B642" s="1"/>
      <c r="C642" s="58"/>
      <c r="D642" s="3"/>
      <c r="E642" s="4"/>
      <c r="F642" s="4"/>
      <c r="G642" s="5" t="str">
        <f t="shared" si="13"/>
        <v xml:space="preserve">  </v>
      </c>
      <c r="I642" s="1"/>
      <c r="J642" s="1"/>
      <c r="K642" s="6"/>
      <c r="L642" s="6"/>
      <c r="M642" s="6"/>
      <c r="N642" s="6"/>
      <c r="O642" s="6"/>
      <c r="P642" s="7"/>
      <c r="Q642" s="1"/>
      <c r="R642" s="1"/>
    </row>
    <row r="643" spans="1:18" s="5" customFormat="1" x14ac:dyDescent="0.2">
      <c r="A643" s="1"/>
      <c r="B643" s="1"/>
      <c r="C643" s="58"/>
      <c r="D643" s="3"/>
      <c r="E643" s="4"/>
      <c r="F643" s="4"/>
      <c r="G643" s="5" t="str">
        <f t="shared" si="13"/>
        <v xml:space="preserve">  </v>
      </c>
      <c r="I643" s="1"/>
      <c r="J643" s="1"/>
      <c r="K643" s="6"/>
      <c r="L643" s="6"/>
      <c r="M643" s="6"/>
      <c r="N643" s="6"/>
      <c r="O643" s="6"/>
      <c r="P643" s="7"/>
      <c r="Q643" s="1"/>
      <c r="R643" s="1"/>
    </row>
    <row r="644" spans="1:18" s="5" customFormat="1" x14ac:dyDescent="0.2">
      <c r="A644" s="1"/>
      <c r="B644" s="1"/>
      <c r="C644" s="58"/>
      <c r="D644" s="3"/>
      <c r="E644" s="4"/>
      <c r="F644" s="4"/>
      <c r="G644" s="5" t="str">
        <f t="shared" si="13"/>
        <v xml:space="preserve">  </v>
      </c>
      <c r="I644" s="1"/>
      <c r="J644" s="1"/>
      <c r="K644" s="6"/>
      <c r="L644" s="6"/>
      <c r="M644" s="6"/>
      <c r="N644" s="6"/>
      <c r="O644" s="6"/>
      <c r="P644" s="7"/>
      <c r="Q644" s="1"/>
      <c r="R644" s="1"/>
    </row>
    <row r="645" spans="1:18" s="5" customFormat="1" x14ac:dyDescent="0.2">
      <c r="A645" s="1"/>
      <c r="B645" s="1"/>
      <c r="C645" s="58"/>
      <c r="D645" s="3"/>
      <c r="E645" s="4"/>
      <c r="F645" s="4"/>
      <c r="G645" s="5" t="str">
        <f t="shared" si="13"/>
        <v xml:space="preserve">  </v>
      </c>
      <c r="I645" s="1"/>
      <c r="J645" s="1"/>
      <c r="K645" s="6"/>
      <c r="L645" s="6"/>
      <c r="M645" s="6"/>
      <c r="N645" s="6"/>
      <c r="O645" s="6"/>
      <c r="P645" s="7"/>
      <c r="Q645" s="1"/>
      <c r="R645" s="1"/>
    </row>
    <row r="646" spans="1:18" s="5" customFormat="1" x14ac:dyDescent="0.2">
      <c r="A646" s="1"/>
      <c r="B646" s="1"/>
      <c r="C646" s="58"/>
      <c r="D646" s="3"/>
      <c r="E646" s="4"/>
      <c r="F646" s="4"/>
      <c r="G646" s="5" t="str">
        <f t="shared" si="13"/>
        <v xml:space="preserve">  </v>
      </c>
      <c r="I646" s="1"/>
      <c r="J646" s="1"/>
      <c r="K646" s="6"/>
      <c r="L646" s="6"/>
      <c r="M646" s="6"/>
      <c r="N646" s="6"/>
      <c r="O646" s="6"/>
      <c r="P646" s="7"/>
      <c r="Q646" s="1"/>
      <c r="R646" s="1"/>
    </row>
    <row r="647" spans="1:18" s="5" customFormat="1" x14ac:dyDescent="0.2">
      <c r="A647" s="1"/>
      <c r="B647" s="1"/>
      <c r="C647" s="58"/>
      <c r="D647" s="3"/>
      <c r="E647" s="4"/>
      <c r="F647" s="4"/>
      <c r="G647" s="5" t="str">
        <f t="shared" si="13"/>
        <v xml:space="preserve">  </v>
      </c>
      <c r="I647" s="1"/>
      <c r="J647" s="1"/>
      <c r="K647" s="6"/>
      <c r="L647" s="6"/>
      <c r="M647" s="6"/>
      <c r="N647" s="6"/>
      <c r="O647" s="6"/>
      <c r="P647" s="7"/>
      <c r="Q647" s="1"/>
      <c r="R647" s="1"/>
    </row>
    <row r="648" spans="1:18" s="5" customFormat="1" x14ac:dyDescent="0.2">
      <c r="A648" s="1"/>
      <c r="B648" s="1"/>
      <c r="C648" s="58"/>
      <c r="D648" s="3"/>
      <c r="E648" s="4"/>
      <c r="F648" s="4"/>
      <c r="G648" s="5" t="str">
        <f t="shared" si="13"/>
        <v xml:space="preserve">  </v>
      </c>
      <c r="I648" s="1"/>
      <c r="J648" s="1"/>
      <c r="K648" s="6"/>
      <c r="L648" s="6"/>
      <c r="M648" s="6"/>
      <c r="N648" s="6"/>
      <c r="O648" s="6"/>
      <c r="P648" s="7"/>
      <c r="Q648" s="1"/>
      <c r="R648" s="1"/>
    </row>
    <row r="649" spans="1:18" s="5" customFormat="1" x14ac:dyDescent="0.2">
      <c r="A649" s="1"/>
      <c r="B649" s="1"/>
      <c r="C649" s="58"/>
      <c r="D649" s="3"/>
      <c r="E649" s="4"/>
      <c r="F649" s="4"/>
      <c r="G649" s="5" t="str">
        <f t="shared" si="13"/>
        <v xml:space="preserve">  </v>
      </c>
      <c r="I649" s="1"/>
      <c r="J649" s="1"/>
      <c r="K649" s="6"/>
      <c r="L649" s="6"/>
      <c r="M649" s="6"/>
      <c r="N649" s="6"/>
      <c r="O649" s="6"/>
      <c r="P649" s="7"/>
      <c r="Q649" s="1"/>
      <c r="R649" s="1"/>
    </row>
    <row r="650" spans="1:18" s="5" customFormat="1" x14ac:dyDescent="0.2">
      <c r="A650" s="1"/>
      <c r="B650" s="1"/>
      <c r="C650" s="58"/>
      <c r="D650" s="3"/>
      <c r="E650" s="4"/>
      <c r="F650" s="4"/>
      <c r="G650" s="5" t="str">
        <f t="shared" si="13"/>
        <v xml:space="preserve">  </v>
      </c>
      <c r="I650" s="1"/>
      <c r="J650" s="1"/>
      <c r="K650" s="6"/>
      <c r="L650" s="6"/>
      <c r="M650" s="6"/>
      <c r="N650" s="6"/>
      <c r="O650" s="6"/>
      <c r="P650" s="7"/>
      <c r="Q650" s="1"/>
      <c r="R650" s="1"/>
    </row>
    <row r="651" spans="1:18" s="5" customFormat="1" x14ac:dyDescent="0.2">
      <c r="A651" s="1"/>
      <c r="B651" s="1"/>
      <c r="C651" s="58"/>
      <c r="D651" s="3"/>
      <c r="E651" s="4"/>
      <c r="F651" s="4"/>
      <c r="G651" s="5" t="str">
        <f t="shared" si="13"/>
        <v xml:space="preserve">  </v>
      </c>
      <c r="I651" s="1"/>
      <c r="J651" s="1"/>
      <c r="K651" s="6"/>
      <c r="L651" s="6"/>
      <c r="M651" s="6"/>
      <c r="N651" s="6"/>
      <c r="O651" s="6"/>
      <c r="P651" s="7"/>
      <c r="Q651" s="1"/>
      <c r="R651" s="1"/>
    </row>
    <row r="652" spans="1:18" s="5" customFormat="1" x14ac:dyDescent="0.2">
      <c r="A652" s="1"/>
      <c r="B652" s="1"/>
      <c r="C652" s="58"/>
      <c r="D652" s="3"/>
      <c r="E652" s="4"/>
      <c r="F652" s="4"/>
      <c r="G652" s="5" t="str">
        <f t="shared" si="13"/>
        <v xml:space="preserve">  </v>
      </c>
      <c r="I652" s="1"/>
      <c r="J652" s="1"/>
      <c r="K652" s="6"/>
      <c r="L652" s="6"/>
      <c r="M652" s="6"/>
      <c r="N652" s="6"/>
      <c r="O652" s="6"/>
      <c r="P652" s="7"/>
      <c r="Q652" s="1"/>
      <c r="R652" s="1"/>
    </row>
    <row r="653" spans="1:18" s="5" customFormat="1" x14ac:dyDescent="0.2">
      <c r="A653" s="1"/>
      <c r="B653" s="1"/>
      <c r="C653" s="58"/>
      <c r="D653" s="3"/>
      <c r="E653" s="4"/>
      <c r="F653" s="4"/>
      <c r="G653" s="5" t="str">
        <f t="shared" si="13"/>
        <v xml:space="preserve">  </v>
      </c>
      <c r="I653" s="1"/>
      <c r="J653" s="1"/>
      <c r="K653" s="6"/>
      <c r="L653" s="6"/>
      <c r="M653" s="6"/>
      <c r="N653" s="6"/>
      <c r="O653" s="6"/>
      <c r="P653" s="7"/>
      <c r="Q653" s="1"/>
      <c r="R653" s="1"/>
    </row>
    <row r="654" spans="1:18" s="5" customFormat="1" x14ac:dyDescent="0.2">
      <c r="A654" s="1"/>
      <c r="B654" s="1"/>
      <c r="C654" s="58"/>
      <c r="D654" s="3"/>
      <c r="E654" s="4"/>
      <c r="F654" s="4"/>
      <c r="G654" s="5" t="str">
        <f t="shared" si="13"/>
        <v xml:space="preserve">  </v>
      </c>
      <c r="I654" s="1"/>
      <c r="J654" s="1"/>
      <c r="K654" s="6"/>
      <c r="L654" s="6"/>
      <c r="M654" s="6"/>
      <c r="N654" s="6"/>
      <c r="O654" s="6"/>
      <c r="P654" s="7"/>
      <c r="Q654" s="1"/>
      <c r="R654" s="1"/>
    </row>
    <row r="655" spans="1:18" s="5" customFormat="1" x14ac:dyDescent="0.2">
      <c r="A655" s="1"/>
      <c r="B655" s="1"/>
      <c r="C655" s="58"/>
      <c r="D655" s="3"/>
      <c r="E655" s="4"/>
      <c r="F655" s="4"/>
      <c r="G655" s="5" t="str">
        <f t="shared" si="13"/>
        <v xml:space="preserve">  </v>
      </c>
      <c r="I655" s="1"/>
      <c r="J655" s="1"/>
      <c r="K655" s="6"/>
      <c r="L655" s="6"/>
      <c r="M655" s="6"/>
      <c r="N655" s="6"/>
      <c r="O655" s="6"/>
      <c r="P655" s="7"/>
      <c r="Q655" s="1"/>
      <c r="R655" s="1"/>
    </row>
    <row r="656" spans="1:18" s="5" customFormat="1" x14ac:dyDescent="0.2">
      <c r="A656" s="1"/>
      <c r="B656" s="1"/>
      <c r="C656" s="58"/>
      <c r="D656" s="3"/>
      <c r="E656" s="4"/>
      <c r="F656" s="4"/>
      <c r="G656" s="5" t="str">
        <f t="shared" si="13"/>
        <v xml:space="preserve">  </v>
      </c>
      <c r="I656" s="1"/>
      <c r="J656" s="1"/>
      <c r="K656" s="6"/>
      <c r="L656" s="6"/>
      <c r="M656" s="6"/>
      <c r="N656" s="6"/>
      <c r="O656" s="6"/>
      <c r="P656" s="7"/>
      <c r="Q656" s="1"/>
      <c r="R656" s="1"/>
    </row>
    <row r="657" spans="1:18" s="5" customFormat="1" x14ac:dyDescent="0.2">
      <c r="A657" s="1"/>
      <c r="B657" s="1"/>
      <c r="C657" s="58"/>
      <c r="D657" s="3"/>
      <c r="E657" s="4"/>
      <c r="F657" s="4"/>
      <c r="G657" s="5" t="str">
        <f t="shared" si="13"/>
        <v xml:space="preserve">  </v>
      </c>
      <c r="I657" s="1"/>
      <c r="J657" s="1"/>
      <c r="K657" s="6"/>
      <c r="L657" s="6"/>
      <c r="M657" s="6"/>
      <c r="N657" s="6"/>
      <c r="O657" s="6"/>
      <c r="P657" s="7"/>
      <c r="Q657" s="1"/>
      <c r="R657" s="1"/>
    </row>
    <row r="658" spans="1:18" s="5" customFormat="1" x14ac:dyDescent="0.2">
      <c r="A658" s="1"/>
      <c r="B658" s="1"/>
      <c r="C658" s="58"/>
      <c r="D658" s="3"/>
      <c r="E658" s="4"/>
      <c r="F658" s="4"/>
      <c r="G658" s="5" t="str">
        <f t="shared" si="13"/>
        <v xml:space="preserve">  </v>
      </c>
      <c r="I658" s="1"/>
      <c r="J658" s="1"/>
      <c r="K658" s="6"/>
      <c r="L658" s="6"/>
      <c r="M658" s="6"/>
      <c r="N658" s="6"/>
      <c r="O658" s="6"/>
      <c r="P658" s="7"/>
      <c r="Q658" s="1"/>
      <c r="R658" s="1"/>
    </row>
    <row r="659" spans="1:18" s="5" customFormat="1" x14ac:dyDescent="0.2">
      <c r="A659" s="1"/>
      <c r="B659" s="1"/>
      <c r="C659" s="58"/>
      <c r="D659" s="3"/>
      <c r="E659" s="4"/>
      <c r="F659" s="4"/>
      <c r="G659" s="5" t="str">
        <f t="shared" si="13"/>
        <v xml:space="preserve">  </v>
      </c>
      <c r="I659" s="1"/>
      <c r="J659" s="1"/>
      <c r="K659" s="6"/>
      <c r="L659" s="6"/>
      <c r="M659" s="6"/>
      <c r="N659" s="6"/>
      <c r="O659" s="6"/>
      <c r="P659" s="7"/>
      <c r="Q659" s="1"/>
      <c r="R659" s="1"/>
    </row>
    <row r="660" spans="1:18" s="5" customFormat="1" x14ac:dyDescent="0.2">
      <c r="A660" s="1"/>
      <c r="B660" s="1"/>
      <c r="C660" s="58"/>
      <c r="D660" s="3"/>
      <c r="E660" s="4"/>
      <c r="F660" s="4"/>
      <c r="G660" s="5" t="str">
        <f t="shared" si="13"/>
        <v xml:space="preserve">  </v>
      </c>
      <c r="I660" s="1"/>
      <c r="J660" s="1"/>
      <c r="K660" s="6"/>
      <c r="L660" s="6"/>
      <c r="M660" s="6"/>
      <c r="N660" s="6"/>
      <c r="O660" s="6"/>
      <c r="P660" s="7"/>
      <c r="Q660" s="1"/>
      <c r="R660" s="1"/>
    </row>
    <row r="661" spans="1:18" s="5" customFormat="1" x14ac:dyDescent="0.2">
      <c r="A661" s="1"/>
      <c r="B661" s="1"/>
      <c r="C661" s="58"/>
      <c r="D661" s="3"/>
      <c r="E661" s="4"/>
      <c r="F661" s="4"/>
      <c r="G661" s="5" t="str">
        <f t="shared" si="13"/>
        <v xml:space="preserve">  </v>
      </c>
      <c r="I661" s="1"/>
      <c r="J661" s="1"/>
      <c r="K661" s="6"/>
      <c r="L661" s="6"/>
      <c r="M661" s="6"/>
      <c r="N661" s="6"/>
      <c r="O661" s="6"/>
      <c r="P661" s="7"/>
      <c r="Q661" s="1"/>
      <c r="R661" s="1"/>
    </row>
    <row r="662" spans="1:18" s="5" customFormat="1" x14ac:dyDescent="0.2">
      <c r="A662" s="1"/>
      <c r="B662" s="1"/>
      <c r="C662" s="58"/>
      <c r="D662" s="3"/>
      <c r="E662" s="4"/>
      <c r="F662" s="4"/>
      <c r="G662" s="5" t="str">
        <f t="shared" si="13"/>
        <v xml:space="preserve">  </v>
      </c>
      <c r="I662" s="1"/>
      <c r="J662" s="1"/>
      <c r="K662" s="6"/>
      <c r="L662" s="6"/>
      <c r="M662" s="6"/>
      <c r="N662" s="6"/>
      <c r="O662" s="6"/>
      <c r="P662" s="7"/>
      <c r="Q662" s="1"/>
      <c r="R662" s="1"/>
    </row>
    <row r="663" spans="1:18" s="5" customFormat="1" x14ac:dyDescent="0.2">
      <c r="A663" s="1"/>
      <c r="B663" s="1"/>
      <c r="C663" s="58"/>
      <c r="D663" s="3"/>
      <c r="E663" s="4"/>
      <c r="F663" s="4"/>
      <c r="G663" s="5" t="str">
        <f t="shared" si="13"/>
        <v xml:space="preserve">  </v>
      </c>
      <c r="I663" s="1"/>
      <c r="J663" s="1"/>
      <c r="K663" s="6"/>
      <c r="L663" s="6"/>
      <c r="M663" s="6"/>
      <c r="N663" s="6"/>
      <c r="O663" s="6"/>
      <c r="P663" s="7"/>
      <c r="Q663" s="1"/>
      <c r="R663" s="1"/>
    </row>
    <row r="664" spans="1:18" s="5" customFormat="1" x14ac:dyDescent="0.2">
      <c r="A664" s="1"/>
      <c r="B664" s="1"/>
      <c r="C664" s="58"/>
      <c r="D664" s="3"/>
      <c r="E664" s="4"/>
      <c r="F664" s="4"/>
      <c r="G664" s="5" t="str">
        <f t="shared" si="13"/>
        <v xml:space="preserve">  </v>
      </c>
      <c r="I664" s="1"/>
      <c r="J664" s="1"/>
      <c r="K664" s="6"/>
      <c r="L664" s="6"/>
      <c r="M664" s="6"/>
      <c r="N664" s="6"/>
      <c r="O664" s="6"/>
      <c r="P664" s="7"/>
      <c r="Q664" s="1"/>
      <c r="R664" s="1"/>
    </row>
    <row r="665" spans="1:18" s="5" customFormat="1" x14ac:dyDescent="0.2">
      <c r="A665" s="1"/>
      <c r="B665" s="1"/>
      <c r="C665" s="58"/>
      <c r="D665" s="3"/>
      <c r="E665" s="4"/>
      <c r="F665" s="4"/>
      <c r="G665" s="5" t="str">
        <f t="shared" si="13"/>
        <v xml:space="preserve">  </v>
      </c>
      <c r="I665" s="1"/>
      <c r="J665" s="1"/>
      <c r="K665" s="6"/>
      <c r="L665" s="6"/>
      <c r="M665" s="6"/>
      <c r="N665" s="6"/>
      <c r="O665" s="6"/>
      <c r="P665" s="7"/>
      <c r="Q665" s="1"/>
      <c r="R665" s="1"/>
    </row>
    <row r="666" spans="1:18" s="5" customFormat="1" x14ac:dyDescent="0.2">
      <c r="A666" s="1"/>
      <c r="B666" s="1"/>
      <c r="C666" s="58"/>
      <c r="D666" s="3"/>
      <c r="E666" s="4"/>
      <c r="F666" s="4"/>
      <c r="G666" s="5" t="str">
        <f t="shared" si="13"/>
        <v xml:space="preserve">  </v>
      </c>
      <c r="I666" s="1"/>
      <c r="J666" s="1"/>
      <c r="K666" s="6"/>
      <c r="L666" s="6"/>
      <c r="M666" s="6"/>
      <c r="N666" s="6"/>
      <c r="O666" s="6"/>
      <c r="P666" s="7"/>
      <c r="Q666" s="1"/>
      <c r="R666" s="1"/>
    </row>
    <row r="667" spans="1:18" s="5" customFormat="1" x14ac:dyDescent="0.2">
      <c r="A667" s="1"/>
      <c r="B667" s="1"/>
      <c r="C667" s="58"/>
      <c r="D667" s="3"/>
      <c r="E667" s="4"/>
      <c r="F667" s="4"/>
      <c r="G667" s="5" t="str">
        <f t="shared" si="13"/>
        <v xml:space="preserve">  </v>
      </c>
      <c r="I667" s="1"/>
      <c r="J667" s="1"/>
      <c r="K667" s="6"/>
      <c r="L667" s="6"/>
      <c r="M667" s="6"/>
      <c r="N667" s="6"/>
      <c r="O667" s="6"/>
      <c r="P667" s="7"/>
      <c r="Q667" s="1"/>
      <c r="R667" s="1"/>
    </row>
    <row r="668" spans="1:18" s="5" customFormat="1" x14ac:dyDescent="0.2">
      <c r="A668" s="1"/>
      <c r="B668" s="1"/>
      <c r="C668" s="58"/>
      <c r="D668" s="3"/>
      <c r="E668" s="4"/>
      <c r="F668" s="4"/>
      <c r="G668" s="5" t="str">
        <f t="shared" si="13"/>
        <v xml:space="preserve">  </v>
      </c>
      <c r="I668" s="1"/>
      <c r="J668" s="1"/>
      <c r="K668" s="6"/>
      <c r="L668" s="6"/>
      <c r="M668" s="6"/>
      <c r="N668" s="6"/>
      <c r="O668" s="6"/>
      <c r="P668" s="7"/>
      <c r="Q668" s="1"/>
      <c r="R668" s="1"/>
    </row>
    <row r="669" spans="1:18" s="5" customFormat="1" x14ac:dyDescent="0.2">
      <c r="A669" s="1"/>
      <c r="B669" s="1"/>
      <c r="C669" s="58"/>
      <c r="D669" s="3"/>
      <c r="E669" s="4"/>
      <c r="F669" s="4"/>
      <c r="G669" s="5" t="str">
        <f t="shared" si="13"/>
        <v xml:space="preserve">  </v>
      </c>
      <c r="I669" s="1"/>
      <c r="J669" s="1"/>
      <c r="K669" s="6"/>
      <c r="L669" s="6"/>
      <c r="M669" s="6"/>
      <c r="N669" s="6"/>
      <c r="O669" s="6"/>
      <c r="P669" s="7"/>
      <c r="Q669" s="1"/>
      <c r="R669" s="1"/>
    </row>
    <row r="670" spans="1:18" s="5" customFormat="1" x14ac:dyDescent="0.2">
      <c r="A670" s="1"/>
      <c r="B670" s="1"/>
      <c r="C670" s="58"/>
      <c r="D670" s="3"/>
      <c r="E670" s="4"/>
      <c r="F670" s="4"/>
      <c r="G670" s="5" t="str">
        <f t="shared" si="13"/>
        <v xml:space="preserve">  </v>
      </c>
      <c r="I670" s="1"/>
      <c r="J670" s="1"/>
      <c r="K670" s="6"/>
      <c r="L670" s="6"/>
      <c r="M670" s="6"/>
      <c r="N670" s="6"/>
      <c r="O670" s="6"/>
      <c r="P670" s="7"/>
      <c r="Q670" s="1"/>
      <c r="R670" s="1"/>
    </row>
    <row r="671" spans="1:18" s="5" customFormat="1" x14ac:dyDescent="0.2">
      <c r="A671" s="1"/>
      <c r="B671" s="1"/>
      <c r="C671" s="58"/>
      <c r="D671" s="3"/>
      <c r="E671" s="4"/>
      <c r="F671" s="4"/>
      <c r="G671" s="5" t="str">
        <f t="shared" si="13"/>
        <v xml:space="preserve">  </v>
      </c>
      <c r="I671" s="1"/>
      <c r="J671" s="1"/>
      <c r="K671" s="6"/>
      <c r="L671" s="6"/>
      <c r="M671" s="6"/>
      <c r="N671" s="6"/>
      <c r="O671" s="6"/>
      <c r="P671" s="7"/>
      <c r="Q671" s="1"/>
      <c r="R671" s="1"/>
    </row>
    <row r="672" spans="1:18" s="5" customFormat="1" x14ac:dyDescent="0.2">
      <c r="A672" s="1"/>
      <c r="B672" s="1"/>
      <c r="C672" s="58"/>
      <c r="D672" s="3"/>
      <c r="E672" s="4"/>
      <c r="F672" s="4"/>
      <c r="G672" s="5" t="str">
        <f t="shared" si="13"/>
        <v xml:space="preserve">  </v>
      </c>
      <c r="I672" s="1"/>
      <c r="J672" s="1"/>
      <c r="K672" s="6"/>
      <c r="L672" s="6"/>
      <c r="M672" s="6"/>
      <c r="N672" s="6"/>
      <c r="O672" s="6"/>
      <c r="P672" s="7"/>
      <c r="Q672" s="1"/>
      <c r="R672" s="1"/>
    </row>
    <row r="673" spans="1:18" s="5" customFormat="1" x14ac:dyDescent="0.2">
      <c r="A673" s="1"/>
      <c r="B673" s="1"/>
      <c r="C673" s="58"/>
      <c r="D673" s="3"/>
      <c r="E673" s="4"/>
      <c r="F673" s="4"/>
      <c r="G673" s="5" t="str">
        <f t="shared" si="13"/>
        <v xml:space="preserve">  </v>
      </c>
      <c r="I673" s="1"/>
      <c r="J673" s="1"/>
      <c r="K673" s="6"/>
      <c r="L673" s="6"/>
      <c r="M673" s="6"/>
      <c r="N673" s="6"/>
      <c r="O673" s="6"/>
      <c r="P673" s="7"/>
      <c r="Q673" s="1"/>
      <c r="R673" s="1"/>
    </row>
    <row r="674" spans="1:18" s="5" customFormat="1" x14ac:dyDescent="0.2">
      <c r="A674" s="1"/>
      <c r="B674" s="1"/>
      <c r="C674" s="58"/>
      <c r="D674" s="3"/>
      <c r="E674" s="4"/>
      <c r="F674" s="4"/>
      <c r="G674" s="5" t="str">
        <f t="shared" si="13"/>
        <v xml:space="preserve">  </v>
      </c>
      <c r="I674" s="1"/>
      <c r="J674" s="1"/>
      <c r="K674" s="6"/>
      <c r="L674" s="6"/>
      <c r="M674" s="6"/>
      <c r="N674" s="6"/>
      <c r="O674" s="6"/>
      <c r="P674" s="7"/>
      <c r="Q674" s="1"/>
      <c r="R674" s="1"/>
    </row>
    <row r="675" spans="1:18" s="5" customFormat="1" x14ac:dyDescent="0.2">
      <c r="A675" s="1"/>
      <c r="B675" s="1"/>
      <c r="C675" s="58"/>
      <c r="D675" s="3"/>
      <c r="E675" s="4"/>
      <c r="F675" s="4"/>
      <c r="G675" s="5" t="str">
        <f t="shared" si="13"/>
        <v xml:space="preserve">  </v>
      </c>
      <c r="I675" s="1"/>
      <c r="J675" s="1"/>
      <c r="K675" s="6"/>
      <c r="L675" s="6"/>
      <c r="M675" s="6"/>
      <c r="N675" s="6"/>
      <c r="O675" s="6"/>
      <c r="P675" s="7"/>
      <c r="Q675" s="1"/>
      <c r="R675" s="1"/>
    </row>
    <row r="676" spans="1:18" s="5" customFormat="1" x14ac:dyDescent="0.2">
      <c r="A676" s="1"/>
      <c r="B676" s="1"/>
      <c r="C676" s="58"/>
      <c r="D676" s="3"/>
      <c r="E676" s="4"/>
      <c r="F676" s="4"/>
      <c r="G676" s="5" t="str">
        <f t="shared" si="13"/>
        <v xml:space="preserve">  </v>
      </c>
      <c r="I676" s="1"/>
      <c r="J676" s="1"/>
      <c r="K676" s="6"/>
      <c r="L676" s="6"/>
      <c r="M676" s="6"/>
      <c r="N676" s="6"/>
      <c r="O676" s="6"/>
      <c r="P676" s="7"/>
      <c r="Q676" s="1"/>
      <c r="R676" s="1"/>
    </row>
    <row r="677" spans="1:18" s="5" customFormat="1" x14ac:dyDescent="0.2">
      <c r="A677" s="1"/>
      <c r="B677" s="1"/>
      <c r="C677" s="58"/>
      <c r="D677" s="3"/>
      <c r="E677" s="4"/>
      <c r="F677" s="4"/>
      <c r="G677" s="5" t="str">
        <f t="shared" si="13"/>
        <v xml:space="preserve">  </v>
      </c>
      <c r="I677" s="1"/>
      <c r="J677" s="1"/>
      <c r="K677" s="6"/>
      <c r="L677" s="6"/>
      <c r="M677" s="6"/>
      <c r="N677" s="6"/>
      <c r="O677" s="6"/>
      <c r="P677" s="7"/>
      <c r="Q677" s="1"/>
      <c r="R677" s="1"/>
    </row>
    <row r="678" spans="1:18" s="5" customFormat="1" x14ac:dyDescent="0.2">
      <c r="A678" s="1"/>
      <c r="B678" s="1"/>
      <c r="C678" s="58"/>
      <c r="D678" s="3"/>
      <c r="E678" s="4"/>
      <c r="F678" s="4"/>
      <c r="G678" s="5" t="str">
        <f t="shared" si="13"/>
        <v xml:space="preserve">  </v>
      </c>
      <c r="I678" s="1"/>
      <c r="J678" s="1"/>
      <c r="K678" s="6"/>
      <c r="L678" s="6"/>
      <c r="M678" s="6"/>
      <c r="N678" s="6"/>
      <c r="O678" s="6"/>
      <c r="P678" s="7"/>
      <c r="Q678" s="1"/>
      <c r="R678" s="1"/>
    </row>
    <row r="679" spans="1:18" s="5" customFormat="1" x14ac:dyDescent="0.2">
      <c r="A679" s="1"/>
      <c r="B679" s="1"/>
      <c r="C679" s="58"/>
      <c r="D679" s="3"/>
      <c r="E679" s="4"/>
      <c r="F679" s="4"/>
      <c r="G679" s="5" t="str">
        <f t="shared" si="13"/>
        <v xml:space="preserve">  </v>
      </c>
      <c r="I679" s="1"/>
      <c r="J679" s="1"/>
      <c r="K679" s="6"/>
      <c r="L679" s="6"/>
      <c r="M679" s="6"/>
      <c r="N679" s="6"/>
      <c r="O679" s="6"/>
      <c r="P679" s="7"/>
      <c r="Q679" s="1"/>
      <c r="R679" s="1"/>
    </row>
    <row r="680" spans="1:18" s="5" customFormat="1" x14ac:dyDescent="0.2">
      <c r="A680" s="1"/>
      <c r="B680" s="1"/>
      <c r="C680" s="58"/>
      <c r="D680" s="3"/>
      <c r="E680" s="4"/>
      <c r="F680" s="4"/>
      <c r="G680" s="5" t="str">
        <f t="shared" si="13"/>
        <v xml:space="preserve">  </v>
      </c>
      <c r="I680" s="1"/>
      <c r="J680" s="1"/>
      <c r="K680" s="6"/>
      <c r="L680" s="6"/>
      <c r="M680" s="6"/>
      <c r="N680" s="6"/>
      <c r="O680" s="6"/>
      <c r="P680" s="7"/>
      <c r="Q680" s="1"/>
      <c r="R680" s="1"/>
    </row>
    <row r="681" spans="1:18" s="5" customFormat="1" x14ac:dyDescent="0.2">
      <c r="A681" s="1"/>
      <c r="B681" s="1"/>
      <c r="C681" s="58"/>
      <c r="D681" s="3"/>
      <c r="E681" s="4"/>
      <c r="F681" s="4"/>
      <c r="G681" s="5" t="str">
        <f t="shared" si="13"/>
        <v xml:space="preserve">  </v>
      </c>
      <c r="I681" s="1"/>
      <c r="J681" s="1"/>
      <c r="K681" s="6"/>
      <c r="L681" s="6"/>
      <c r="M681" s="6"/>
      <c r="N681" s="6"/>
      <c r="O681" s="6"/>
      <c r="P681" s="7"/>
      <c r="Q681" s="1"/>
      <c r="R681" s="1"/>
    </row>
    <row r="682" spans="1:18" s="5" customFormat="1" x14ac:dyDescent="0.2">
      <c r="A682" s="1"/>
      <c r="B682" s="1"/>
      <c r="C682" s="58"/>
      <c r="D682" s="3"/>
      <c r="E682" s="4"/>
      <c r="F682" s="4"/>
      <c r="G682" s="5" t="str">
        <f t="shared" si="13"/>
        <v xml:space="preserve">  </v>
      </c>
      <c r="I682" s="1"/>
      <c r="J682" s="1"/>
      <c r="K682" s="6"/>
      <c r="L682" s="6"/>
      <c r="M682" s="6"/>
      <c r="N682" s="6"/>
      <c r="O682" s="6"/>
      <c r="P682" s="7"/>
      <c r="Q682" s="1"/>
      <c r="R682" s="1"/>
    </row>
    <row r="683" spans="1:18" s="5" customFormat="1" x14ac:dyDescent="0.2">
      <c r="A683" s="1"/>
      <c r="B683" s="1"/>
      <c r="C683" s="58"/>
      <c r="D683" s="3"/>
      <c r="E683" s="4"/>
      <c r="F683" s="4"/>
      <c r="G683" s="5" t="str">
        <f t="shared" si="13"/>
        <v xml:space="preserve">  </v>
      </c>
      <c r="I683" s="1"/>
      <c r="J683" s="1"/>
      <c r="K683" s="6"/>
      <c r="L683" s="6"/>
      <c r="M683" s="6"/>
      <c r="N683" s="6"/>
      <c r="O683" s="6"/>
      <c r="P683" s="7"/>
      <c r="Q683" s="1"/>
      <c r="R683" s="1"/>
    </row>
    <row r="684" spans="1:18" s="5" customFormat="1" x14ac:dyDescent="0.2">
      <c r="A684" s="1"/>
      <c r="B684" s="1"/>
      <c r="C684" s="58"/>
      <c r="D684" s="3"/>
      <c r="E684" s="4"/>
      <c r="F684" s="4"/>
      <c r="G684" s="5" t="str">
        <f t="shared" si="13"/>
        <v xml:space="preserve">  </v>
      </c>
      <c r="I684" s="1"/>
      <c r="J684" s="1"/>
      <c r="K684" s="6"/>
      <c r="L684" s="6"/>
      <c r="M684" s="6"/>
      <c r="N684" s="6"/>
      <c r="O684" s="6"/>
      <c r="P684" s="7"/>
      <c r="Q684" s="1"/>
      <c r="R684" s="1"/>
    </row>
    <row r="685" spans="1:18" s="5" customFormat="1" x14ac:dyDescent="0.2">
      <c r="A685" s="1"/>
      <c r="B685" s="1"/>
      <c r="C685" s="58"/>
      <c r="D685" s="3"/>
      <c r="E685" s="4"/>
      <c r="F685" s="4"/>
      <c r="G685" s="5" t="str">
        <f t="shared" ref="G685:G748" si="14">IF(E685=0,"  ",(IF(F685=0,"  ",+E685*F685)))</f>
        <v xml:space="preserve">  </v>
      </c>
      <c r="I685" s="1"/>
      <c r="J685" s="1"/>
      <c r="K685" s="6"/>
      <c r="L685" s="6"/>
      <c r="M685" s="6"/>
      <c r="N685" s="6"/>
      <c r="O685" s="6"/>
      <c r="P685" s="7"/>
      <c r="Q685" s="1"/>
      <c r="R685" s="1"/>
    </row>
    <row r="686" spans="1:18" s="5" customFormat="1" x14ac:dyDescent="0.2">
      <c r="A686" s="1"/>
      <c r="B686" s="1"/>
      <c r="C686" s="58"/>
      <c r="D686" s="3"/>
      <c r="E686" s="4"/>
      <c r="F686" s="4"/>
      <c r="G686" s="5" t="str">
        <f t="shared" si="14"/>
        <v xml:space="preserve">  </v>
      </c>
      <c r="I686" s="1"/>
      <c r="J686" s="1"/>
      <c r="K686" s="6"/>
      <c r="L686" s="6"/>
      <c r="M686" s="6"/>
      <c r="N686" s="6"/>
      <c r="O686" s="6"/>
      <c r="P686" s="7"/>
      <c r="Q686" s="1"/>
      <c r="R686" s="1"/>
    </row>
    <row r="687" spans="1:18" s="5" customFormat="1" x14ac:dyDescent="0.2">
      <c r="A687" s="1"/>
      <c r="B687" s="1"/>
      <c r="C687" s="58"/>
      <c r="D687" s="3"/>
      <c r="E687" s="4"/>
      <c r="F687" s="4"/>
      <c r="G687" s="5" t="str">
        <f t="shared" si="14"/>
        <v xml:space="preserve">  </v>
      </c>
      <c r="I687" s="1"/>
      <c r="J687" s="1"/>
      <c r="K687" s="6"/>
      <c r="L687" s="6"/>
      <c r="M687" s="6"/>
      <c r="N687" s="6"/>
      <c r="O687" s="6"/>
      <c r="P687" s="7"/>
      <c r="Q687" s="1"/>
      <c r="R687" s="1"/>
    </row>
    <row r="688" spans="1:18" s="5" customFormat="1" x14ac:dyDescent="0.2">
      <c r="A688" s="1"/>
      <c r="B688" s="1"/>
      <c r="C688" s="58"/>
      <c r="D688" s="3"/>
      <c r="E688" s="4"/>
      <c r="F688" s="4"/>
      <c r="G688" s="5" t="str">
        <f t="shared" si="14"/>
        <v xml:space="preserve">  </v>
      </c>
      <c r="I688" s="1"/>
      <c r="J688" s="1"/>
      <c r="K688" s="6"/>
      <c r="L688" s="6"/>
      <c r="M688" s="6"/>
      <c r="N688" s="6"/>
      <c r="O688" s="6"/>
      <c r="P688" s="7"/>
      <c r="Q688" s="1"/>
      <c r="R688" s="1"/>
    </row>
    <row r="689" spans="1:18" s="5" customFormat="1" x14ac:dyDescent="0.2">
      <c r="A689" s="1"/>
      <c r="B689" s="1"/>
      <c r="C689" s="58"/>
      <c r="D689" s="3"/>
      <c r="E689" s="4"/>
      <c r="F689" s="4"/>
      <c r="G689" s="5" t="str">
        <f t="shared" si="14"/>
        <v xml:space="preserve">  </v>
      </c>
      <c r="I689" s="1"/>
      <c r="J689" s="1"/>
      <c r="K689" s="6"/>
      <c r="L689" s="6"/>
      <c r="M689" s="6"/>
      <c r="N689" s="6"/>
      <c r="O689" s="6"/>
      <c r="P689" s="7"/>
      <c r="Q689" s="1"/>
      <c r="R689" s="1"/>
    </row>
    <row r="690" spans="1:18" s="5" customFormat="1" x14ac:dyDescent="0.2">
      <c r="A690" s="1"/>
      <c r="B690" s="1"/>
      <c r="C690" s="58"/>
      <c r="D690" s="3"/>
      <c r="E690" s="4"/>
      <c r="F690" s="4"/>
      <c r="G690" s="5" t="str">
        <f t="shared" si="14"/>
        <v xml:space="preserve">  </v>
      </c>
      <c r="I690" s="1"/>
      <c r="J690" s="1"/>
      <c r="K690" s="6"/>
      <c r="L690" s="6"/>
      <c r="M690" s="6"/>
      <c r="N690" s="6"/>
      <c r="O690" s="6"/>
      <c r="P690" s="7"/>
      <c r="Q690" s="1"/>
      <c r="R690" s="1"/>
    </row>
    <row r="691" spans="1:18" s="5" customFormat="1" x14ac:dyDescent="0.2">
      <c r="A691" s="1"/>
      <c r="B691" s="1"/>
      <c r="C691" s="58"/>
      <c r="D691" s="3"/>
      <c r="E691" s="4"/>
      <c r="F691" s="4"/>
      <c r="G691" s="5" t="str">
        <f t="shared" si="14"/>
        <v xml:space="preserve">  </v>
      </c>
      <c r="I691" s="1"/>
      <c r="J691" s="1"/>
      <c r="K691" s="6"/>
      <c r="L691" s="6"/>
      <c r="M691" s="6"/>
      <c r="N691" s="6"/>
      <c r="O691" s="6"/>
      <c r="P691" s="7"/>
      <c r="Q691" s="1"/>
      <c r="R691" s="1"/>
    </row>
    <row r="692" spans="1:18" s="5" customFormat="1" x14ac:dyDescent="0.2">
      <c r="A692" s="1"/>
      <c r="B692" s="1"/>
      <c r="C692" s="58"/>
      <c r="D692" s="3"/>
      <c r="E692" s="4"/>
      <c r="F692" s="4"/>
      <c r="G692" s="5" t="str">
        <f t="shared" si="14"/>
        <v xml:space="preserve">  </v>
      </c>
      <c r="I692" s="1"/>
      <c r="J692" s="1"/>
      <c r="K692" s="6"/>
      <c r="L692" s="6"/>
      <c r="M692" s="6"/>
      <c r="N692" s="6"/>
      <c r="O692" s="6"/>
      <c r="P692" s="7"/>
      <c r="Q692" s="1"/>
      <c r="R692" s="1"/>
    </row>
    <row r="693" spans="1:18" s="5" customFormat="1" x14ac:dyDescent="0.2">
      <c r="A693" s="1"/>
      <c r="B693" s="1"/>
      <c r="C693" s="58"/>
      <c r="D693" s="3"/>
      <c r="E693" s="4"/>
      <c r="F693" s="4"/>
      <c r="G693" s="5" t="str">
        <f t="shared" si="14"/>
        <v xml:space="preserve">  </v>
      </c>
      <c r="I693" s="1"/>
      <c r="J693" s="1"/>
      <c r="K693" s="6"/>
      <c r="L693" s="6"/>
      <c r="M693" s="6"/>
      <c r="N693" s="6"/>
      <c r="O693" s="6"/>
      <c r="P693" s="7"/>
      <c r="Q693" s="1"/>
      <c r="R693" s="1"/>
    </row>
    <row r="694" spans="1:18" s="5" customFormat="1" x14ac:dyDescent="0.2">
      <c r="A694" s="1"/>
      <c r="B694" s="1"/>
      <c r="C694" s="58"/>
      <c r="D694" s="3"/>
      <c r="E694" s="4"/>
      <c r="F694" s="4"/>
      <c r="G694" s="5" t="str">
        <f t="shared" si="14"/>
        <v xml:space="preserve">  </v>
      </c>
      <c r="I694" s="1"/>
      <c r="J694" s="1"/>
      <c r="K694" s="6"/>
      <c r="L694" s="6"/>
      <c r="M694" s="6"/>
      <c r="N694" s="6"/>
      <c r="O694" s="6"/>
      <c r="P694" s="7"/>
      <c r="Q694" s="1"/>
      <c r="R694" s="1"/>
    </row>
    <row r="695" spans="1:18" s="5" customFormat="1" x14ac:dyDescent="0.2">
      <c r="A695" s="1"/>
      <c r="B695" s="1"/>
      <c r="C695" s="58"/>
      <c r="D695" s="3"/>
      <c r="E695" s="4"/>
      <c r="F695" s="4"/>
      <c r="G695" s="5" t="str">
        <f t="shared" si="14"/>
        <v xml:space="preserve">  </v>
      </c>
      <c r="I695" s="1"/>
      <c r="J695" s="1"/>
      <c r="K695" s="6"/>
      <c r="L695" s="6"/>
      <c r="M695" s="6"/>
      <c r="N695" s="6"/>
      <c r="O695" s="6"/>
      <c r="P695" s="7"/>
      <c r="Q695" s="1"/>
      <c r="R695" s="1"/>
    </row>
    <row r="696" spans="1:18" s="5" customFormat="1" x14ac:dyDescent="0.2">
      <c r="A696" s="1"/>
      <c r="B696" s="1"/>
      <c r="C696" s="58"/>
      <c r="D696" s="3"/>
      <c r="E696" s="4"/>
      <c r="F696" s="4"/>
      <c r="G696" s="5" t="str">
        <f t="shared" si="14"/>
        <v xml:space="preserve">  </v>
      </c>
      <c r="I696" s="1"/>
      <c r="J696" s="1"/>
      <c r="K696" s="6"/>
      <c r="L696" s="6"/>
      <c r="M696" s="6"/>
      <c r="N696" s="6"/>
      <c r="O696" s="6"/>
      <c r="P696" s="7"/>
      <c r="Q696" s="1"/>
      <c r="R696" s="1"/>
    </row>
    <row r="697" spans="1:18" s="5" customFormat="1" x14ac:dyDescent="0.2">
      <c r="A697" s="1"/>
      <c r="B697" s="1"/>
      <c r="C697" s="58"/>
      <c r="D697" s="3"/>
      <c r="E697" s="4"/>
      <c r="F697" s="4"/>
      <c r="G697" s="5" t="str">
        <f t="shared" si="14"/>
        <v xml:space="preserve">  </v>
      </c>
      <c r="I697" s="1"/>
      <c r="J697" s="1"/>
      <c r="K697" s="6"/>
      <c r="L697" s="6"/>
      <c r="M697" s="6"/>
      <c r="N697" s="6"/>
      <c r="O697" s="6"/>
      <c r="P697" s="7"/>
      <c r="Q697" s="1"/>
      <c r="R697" s="1"/>
    </row>
    <row r="698" spans="1:18" s="5" customFormat="1" x14ac:dyDescent="0.2">
      <c r="A698" s="1"/>
      <c r="B698" s="1"/>
      <c r="C698" s="58"/>
      <c r="D698" s="3"/>
      <c r="E698" s="4"/>
      <c r="F698" s="4"/>
      <c r="G698" s="5" t="str">
        <f t="shared" si="14"/>
        <v xml:space="preserve">  </v>
      </c>
      <c r="I698" s="1"/>
      <c r="J698" s="1"/>
      <c r="K698" s="6"/>
      <c r="L698" s="6"/>
      <c r="M698" s="6"/>
      <c r="N698" s="6"/>
      <c r="O698" s="6"/>
      <c r="P698" s="7"/>
      <c r="Q698" s="1"/>
      <c r="R698" s="1"/>
    </row>
    <row r="699" spans="1:18" s="5" customFormat="1" x14ac:dyDescent="0.2">
      <c r="A699" s="1"/>
      <c r="B699" s="1"/>
      <c r="C699" s="58"/>
      <c r="D699" s="3"/>
      <c r="E699" s="4"/>
      <c r="F699" s="4"/>
      <c r="G699" s="5" t="str">
        <f t="shared" si="14"/>
        <v xml:space="preserve">  </v>
      </c>
      <c r="I699" s="1"/>
      <c r="J699" s="1"/>
      <c r="K699" s="6"/>
      <c r="L699" s="6"/>
      <c r="M699" s="6"/>
      <c r="N699" s="6"/>
      <c r="O699" s="6"/>
      <c r="P699" s="7"/>
      <c r="Q699" s="1"/>
      <c r="R699" s="1"/>
    </row>
    <row r="700" spans="1:18" s="5" customFormat="1" x14ac:dyDescent="0.2">
      <c r="A700" s="1"/>
      <c r="B700" s="1"/>
      <c r="C700" s="58"/>
      <c r="D700" s="3"/>
      <c r="E700" s="4"/>
      <c r="F700" s="4"/>
      <c r="G700" s="5" t="str">
        <f t="shared" si="14"/>
        <v xml:space="preserve">  </v>
      </c>
      <c r="I700" s="1"/>
      <c r="J700" s="1"/>
      <c r="K700" s="6"/>
      <c r="L700" s="6"/>
      <c r="M700" s="6"/>
      <c r="N700" s="6"/>
      <c r="O700" s="6"/>
      <c r="P700" s="7"/>
      <c r="Q700" s="1"/>
      <c r="R700" s="1"/>
    </row>
    <row r="701" spans="1:18" s="5" customFormat="1" x14ac:dyDescent="0.2">
      <c r="A701" s="1"/>
      <c r="B701" s="1"/>
      <c r="C701" s="58"/>
      <c r="D701" s="3"/>
      <c r="E701" s="4"/>
      <c r="F701" s="4"/>
      <c r="G701" s="5" t="str">
        <f t="shared" si="14"/>
        <v xml:space="preserve">  </v>
      </c>
      <c r="I701" s="1"/>
      <c r="J701" s="1"/>
      <c r="K701" s="6"/>
      <c r="L701" s="6"/>
      <c r="M701" s="6"/>
      <c r="N701" s="6"/>
      <c r="O701" s="6"/>
      <c r="P701" s="7"/>
      <c r="Q701" s="1"/>
      <c r="R701" s="1"/>
    </row>
    <row r="702" spans="1:18" s="5" customFormat="1" x14ac:dyDescent="0.2">
      <c r="A702" s="1"/>
      <c r="B702" s="1"/>
      <c r="C702" s="58"/>
      <c r="D702" s="3"/>
      <c r="E702" s="4"/>
      <c r="F702" s="4"/>
      <c r="G702" s="5" t="str">
        <f t="shared" si="14"/>
        <v xml:space="preserve">  </v>
      </c>
      <c r="I702" s="1"/>
      <c r="J702" s="1"/>
      <c r="K702" s="6"/>
      <c r="L702" s="6"/>
      <c r="M702" s="6"/>
      <c r="N702" s="6"/>
      <c r="O702" s="6"/>
      <c r="P702" s="7"/>
      <c r="Q702" s="1"/>
      <c r="R702" s="1"/>
    </row>
    <row r="703" spans="1:18" s="5" customFormat="1" x14ac:dyDescent="0.2">
      <c r="A703" s="1"/>
      <c r="B703" s="1"/>
      <c r="C703" s="58"/>
      <c r="D703" s="3"/>
      <c r="E703" s="4"/>
      <c r="F703" s="4"/>
      <c r="G703" s="5" t="str">
        <f t="shared" si="14"/>
        <v xml:space="preserve">  </v>
      </c>
      <c r="I703" s="1"/>
      <c r="J703" s="1"/>
      <c r="K703" s="6"/>
      <c r="L703" s="6"/>
      <c r="M703" s="6"/>
      <c r="N703" s="6"/>
      <c r="O703" s="6"/>
      <c r="P703" s="7"/>
      <c r="Q703" s="1"/>
      <c r="R703" s="1"/>
    </row>
    <row r="704" spans="1:18" s="5" customFormat="1" x14ac:dyDescent="0.2">
      <c r="A704" s="1"/>
      <c r="B704" s="1"/>
      <c r="C704" s="58"/>
      <c r="D704" s="3"/>
      <c r="E704" s="4"/>
      <c r="F704" s="4"/>
      <c r="G704" s="5" t="str">
        <f t="shared" si="14"/>
        <v xml:space="preserve">  </v>
      </c>
      <c r="I704" s="1"/>
      <c r="J704" s="1"/>
      <c r="K704" s="6"/>
      <c r="L704" s="6"/>
      <c r="M704" s="6"/>
      <c r="N704" s="6"/>
      <c r="O704" s="6"/>
      <c r="P704" s="7"/>
      <c r="Q704" s="1"/>
      <c r="R704" s="1"/>
    </row>
    <row r="705" spans="1:18" s="5" customFormat="1" x14ac:dyDescent="0.2">
      <c r="A705" s="1"/>
      <c r="B705" s="1"/>
      <c r="C705" s="58"/>
      <c r="D705" s="3"/>
      <c r="E705" s="4"/>
      <c r="F705" s="4"/>
      <c r="G705" s="5" t="str">
        <f t="shared" si="14"/>
        <v xml:space="preserve">  </v>
      </c>
      <c r="I705" s="1"/>
      <c r="J705" s="1"/>
      <c r="K705" s="6"/>
      <c r="L705" s="6"/>
      <c r="M705" s="6"/>
      <c r="N705" s="6"/>
      <c r="O705" s="6"/>
      <c r="P705" s="7"/>
      <c r="Q705" s="1"/>
      <c r="R705" s="1"/>
    </row>
    <row r="706" spans="1:18" s="5" customFormat="1" x14ac:dyDescent="0.2">
      <c r="A706" s="1"/>
      <c r="B706" s="1"/>
      <c r="C706" s="58"/>
      <c r="D706" s="3"/>
      <c r="E706" s="4"/>
      <c r="F706" s="4"/>
      <c r="G706" s="5" t="str">
        <f t="shared" si="14"/>
        <v xml:space="preserve">  </v>
      </c>
      <c r="I706" s="1"/>
      <c r="J706" s="1"/>
      <c r="K706" s="6"/>
      <c r="L706" s="6"/>
      <c r="M706" s="6"/>
      <c r="N706" s="6"/>
      <c r="O706" s="6"/>
      <c r="P706" s="7"/>
      <c r="Q706" s="1"/>
      <c r="R706" s="1"/>
    </row>
    <row r="707" spans="1:18" s="5" customFormat="1" x14ac:dyDescent="0.2">
      <c r="A707" s="1"/>
      <c r="B707" s="1"/>
      <c r="C707" s="58"/>
      <c r="D707" s="3"/>
      <c r="E707" s="4"/>
      <c r="F707" s="4"/>
      <c r="G707" s="5" t="str">
        <f t="shared" si="14"/>
        <v xml:space="preserve">  </v>
      </c>
      <c r="I707" s="1"/>
      <c r="J707" s="1"/>
      <c r="K707" s="6"/>
      <c r="L707" s="6"/>
      <c r="M707" s="6"/>
      <c r="N707" s="6"/>
      <c r="O707" s="6"/>
      <c r="P707" s="7"/>
      <c r="Q707" s="1"/>
      <c r="R707" s="1"/>
    </row>
    <row r="708" spans="1:18" s="5" customFormat="1" x14ac:dyDescent="0.2">
      <c r="A708" s="1"/>
      <c r="B708" s="1"/>
      <c r="C708" s="58"/>
      <c r="D708" s="3"/>
      <c r="E708" s="4"/>
      <c r="F708" s="4"/>
      <c r="G708" s="5" t="str">
        <f t="shared" si="14"/>
        <v xml:space="preserve">  </v>
      </c>
      <c r="I708" s="1"/>
      <c r="J708" s="1"/>
      <c r="K708" s="6"/>
      <c r="L708" s="6"/>
      <c r="M708" s="6"/>
      <c r="N708" s="6"/>
      <c r="O708" s="6"/>
      <c r="P708" s="7"/>
      <c r="Q708" s="1"/>
      <c r="R708" s="1"/>
    </row>
    <row r="709" spans="1:18" s="5" customFormat="1" x14ac:dyDescent="0.2">
      <c r="A709" s="1"/>
      <c r="B709" s="1"/>
      <c r="C709" s="58"/>
      <c r="D709" s="3"/>
      <c r="E709" s="4"/>
      <c r="F709" s="4"/>
      <c r="G709" s="5" t="str">
        <f t="shared" si="14"/>
        <v xml:space="preserve">  </v>
      </c>
      <c r="I709" s="1"/>
      <c r="J709" s="1"/>
      <c r="K709" s="6"/>
      <c r="L709" s="6"/>
      <c r="M709" s="6"/>
      <c r="N709" s="6"/>
      <c r="O709" s="6"/>
      <c r="P709" s="7"/>
      <c r="Q709" s="1"/>
      <c r="R709" s="1"/>
    </row>
    <row r="710" spans="1:18" s="5" customFormat="1" x14ac:dyDescent="0.2">
      <c r="A710" s="1"/>
      <c r="B710" s="1"/>
      <c r="C710" s="58"/>
      <c r="D710" s="3"/>
      <c r="E710" s="4"/>
      <c r="F710" s="4"/>
      <c r="G710" s="5" t="str">
        <f t="shared" si="14"/>
        <v xml:space="preserve">  </v>
      </c>
      <c r="I710" s="1"/>
      <c r="J710" s="1"/>
      <c r="K710" s="6"/>
      <c r="L710" s="6"/>
      <c r="M710" s="6"/>
      <c r="N710" s="6"/>
      <c r="O710" s="6"/>
      <c r="P710" s="7"/>
      <c r="Q710" s="1"/>
      <c r="R710" s="1"/>
    </row>
    <row r="711" spans="1:18" s="5" customFormat="1" x14ac:dyDescent="0.2">
      <c r="A711" s="1"/>
      <c r="B711" s="1"/>
      <c r="C711" s="58"/>
      <c r="D711" s="3"/>
      <c r="E711" s="4"/>
      <c r="F711" s="4"/>
      <c r="G711" s="5" t="str">
        <f t="shared" si="14"/>
        <v xml:space="preserve">  </v>
      </c>
      <c r="I711" s="1"/>
      <c r="J711" s="1"/>
      <c r="K711" s="6"/>
      <c r="L711" s="6"/>
      <c r="M711" s="6"/>
      <c r="N711" s="6"/>
      <c r="O711" s="6"/>
      <c r="P711" s="7"/>
      <c r="Q711" s="1"/>
      <c r="R711" s="1"/>
    </row>
    <row r="712" spans="1:18" s="5" customFormat="1" x14ac:dyDescent="0.2">
      <c r="A712" s="1"/>
      <c r="B712" s="1"/>
      <c r="C712" s="58"/>
      <c r="D712" s="3"/>
      <c r="E712" s="4"/>
      <c r="F712" s="4"/>
      <c r="G712" s="5" t="str">
        <f t="shared" si="14"/>
        <v xml:space="preserve">  </v>
      </c>
      <c r="I712" s="1"/>
      <c r="J712" s="1"/>
      <c r="K712" s="6"/>
      <c r="L712" s="6"/>
      <c r="M712" s="6"/>
      <c r="N712" s="6"/>
      <c r="O712" s="6"/>
      <c r="P712" s="7"/>
      <c r="Q712" s="1"/>
      <c r="R712" s="1"/>
    </row>
    <row r="713" spans="1:18" s="5" customFormat="1" x14ac:dyDescent="0.2">
      <c r="A713" s="1"/>
      <c r="B713" s="1"/>
      <c r="C713" s="58"/>
      <c r="D713" s="3"/>
      <c r="E713" s="4"/>
      <c r="F713" s="4"/>
      <c r="G713" s="5" t="str">
        <f t="shared" si="14"/>
        <v xml:space="preserve">  </v>
      </c>
      <c r="I713" s="1"/>
      <c r="J713" s="1"/>
      <c r="K713" s="6"/>
      <c r="L713" s="6"/>
      <c r="M713" s="6"/>
      <c r="N713" s="6"/>
      <c r="O713" s="6"/>
      <c r="P713" s="7"/>
      <c r="Q713" s="1"/>
      <c r="R713" s="1"/>
    </row>
    <row r="714" spans="1:18" s="5" customFormat="1" x14ac:dyDescent="0.2">
      <c r="A714" s="1"/>
      <c r="B714" s="1"/>
      <c r="C714" s="58"/>
      <c r="D714" s="3"/>
      <c r="E714" s="4"/>
      <c r="F714" s="4"/>
      <c r="G714" s="5" t="str">
        <f t="shared" si="14"/>
        <v xml:space="preserve">  </v>
      </c>
      <c r="I714" s="1"/>
      <c r="J714" s="1"/>
      <c r="K714" s="6"/>
      <c r="L714" s="6"/>
      <c r="M714" s="6"/>
      <c r="N714" s="6"/>
      <c r="O714" s="6"/>
      <c r="P714" s="7"/>
      <c r="Q714" s="1"/>
      <c r="R714" s="1"/>
    </row>
    <row r="715" spans="1:18" s="5" customFormat="1" x14ac:dyDescent="0.2">
      <c r="A715" s="1"/>
      <c r="B715" s="1"/>
      <c r="C715" s="58"/>
      <c r="D715" s="3"/>
      <c r="E715" s="4"/>
      <c r="F715" s="4"/>
      <c r="G715" s="5" t="str">
        <f t="shared" si="14"/>
        <v xml:space="preserve">  </v>
      </c>
      <c r="I715" s="1"/>
      <c r="J715" s="1"/>
      <c r="K715" s="6"/>
      <c r="L715" s="6"/>
      <c r="M715" s="6"/>
      <c r="N715" s="6"/>
      <c r="O715" s="6"/>
      <c r="P715" s="7"/>
      <c r="Q715" s="1"/>
      <c r="R715" s="1"/>
    </row>
    <row r="716" spans="1:18" s="5" customFormat="1" x14ac:dyDescent="0.2">
      <c r="A716" s="1"/>
      <c r="B716" s="1"/>
      <c r="C716" s="58"/>
      <c r="D716" s="3"/>
      <c r="E716" s="4"/>
      <c r="F716" s="4"/>
      <c r="G716" s="5" t="str">
        <f t="shared" si="14"/>
        <v xml:space="preserve">  </v>
      </c>
      <c r="I716" s="1"/>
      <c r="J716" s="1"/>
      <c r="K716" s="6"/>
      <c r="L716" s="6"/>
      <c r="M716" s="6"/>
      <c r="N716" s="6"/>
      <c r="O716" s="6"/>
      <c r="P716" s="7"/>
      <c r="Q716" s="1"/>
      <c r="R716" s="1"/>
    </row>
    <row r="717" spans="1:18" s="5" customFormat="1" x14ac:dyDescent="0.2">
      <c r="A717" s="1"/>
      <c r="B717" s="1"/>
      <c r="C717" s="58"/>
      <c r="D717" s="3"/>
      <c r="E717" s="4"/>
      <c r="F717" s="4"/>
      <c r="G717" s="5" t="str">
        <f t="shared" si="14"/>
        <v xml:space="preserve">  </v>
      </c>
      <c r="I717" s="1"/>
      <c r="J717" s="1"/>
      <c r="K717" s="6"/>
      <c r="L717" s="6"/>
      <c r="M717" s="6"/>
      <c r="N717" s="6"/>
      <c r="O717" s="6"/>
      <c r="P717" s="7"/>
      <c r="Q717" s="1"/>
      <c r="R717" s="1"/>
    </row>
    <row r="718" spans="1:18" s="5" customFormat="1" x14ac:dyDescent="0.2">
      <c r="A718" s="1"/>
      <c r="B718" s="1"/>
      <c r="C718" s="58"/>
      <c r="D718" s="3"/>
      <c r="E718" s="4"/>
      <c r="F718" s="4"/>
      <c r="G718" s="5" t="str">
        <f t="shared" si="14"/>
        <v xml:space="preserve">  </v>
      </c>
      <c r="I718" s="1"/>
      <c r="J718" s="1"/>
      <c r="K718" s="6"/>
      <c r="L718" s="6"/>
      <c r="M718" s="6"/>
      <c r="N718" s="6"/>
      <c r="O718" s="6"/>
      <c r="P718" s="7"/>
      <c r="Q718" s="1"/>
      <c r="R718" s="1"/>
    </row>
    <row r="719" spans="1:18" s="5" customFormat="1" x14ac:dyDescent="0.2">
      <c r="A719" s="1"/>
      <c r="B719" s="1"/>
      <c r="C719" s="58"/>
      <c r="D719" s="3"/>
      <c r="E719" s="4"/>
      <c r="F719" s="4"/>
      <c r="G719" s="5" t="str">
        <f t="shared" si="14"/>
        <v xml:space="preserve">  </v>
      </c>
      <c r="I719" s="1"/>
      <c r="J719" s="1"/>
      <c r="K719" s="6"/>
      <c r="L719" s="6"/>
      <c r="M719" s="6"/>
      <c r="N719" s="6"/>
      <c r="O719" s="6"/>
      <c r="P719" s="7"/>
      <c r="Q719" s="1"/>
      <c r="R719" s="1"/>
    </row>
    <row r="720" spans="1:18" s="5" customFormat="1" x14ac:dyDescent="0.2">
      <c r="A720" s="1"/>
      <c r="B720" s="1"/>
      <c r="C720" s="58"/>
      <c r="D720" s="3"/>
      <c r="E720" s="4"/>
      <c r="F720" s="4"/>
      <c r="G720" s="5" t="str">
        <f t="shared" si="14"/>
        <v xml:space="preserve">  </v>
      </c>
      <c r="I720" s="1"/>
      <c r="J720" s="1"/>
      <c r="K720" s="6"/>
      <c r="L720" s="6"/>
      <c r="M720" s="6"/>
      <c r="N720" s="6"/>
      <c r="O720" s="6"/>
      <c r="P720" s="7"/>
      <c r="Q720" s="1"/>
      <c r="R720" s="1"/>
    </row>
    <row r="721" spans="1:18" s="5" customFormat="1" x14ac:dyDescent="0.2">
      <c r="A721" s="1"/>
      <c r="B721" s="1"/>
      <c r="C721" s="58"/>
      <c r="D721" s="3"/>
      <c r="E721" s="4"/>
      <c r="F721" s="4"/>
      <c r="G721" s="5" t="str">
        <f t="shared" si="14"/>
        <v xml:space="preserve">  </v>
      </c>
      <c r="I721" s="1"/>
      <c r="J721" s="1"/>
      <c r="K721" s="6"/>
      <c r="L721" s="6"/>
      <c r="M721" s="6"/>
      <c r="N721" s="6"/>
      <c r="O721" s="6"/>
      <c r="P721" s="7"/>
      <c r="Q721" s="1"/>
      <c r="R721" s="1"/>
    </row>
    <row r="722" spans="1:18" s="5" customFormat="1" x14ac:dyDescent="0.2">
      <c r="A722" s="1"/>
      <c r="B722" s="1"/>
      <c r="C722" s="58"/>
      <c r="D722" s="3"/>
      <c r="E722" s="4"/>
      <c r="F722" s="4"/>
      <c r="G722" s="5" t="str">
        <f t="shared" si="14"/>
        <v xml:space="preserve">  </v>
      </c>
      <c r="I722" s="1"/>
      <c r="J722" s="1"/>
      <c r="K722" s="6"/>
      <c r="L722" s="6"/>
      <c r="M722" s="6"/>
      <c r="N722" s="6"/>
      <c r="O722" s="6"/>
      <c r="P722" s="7"/>
      <c r="Q722" s="1"/>
      <c r="R722" s="1"/>
    </row>
    <row r="723" spans="1:18" s="5" customFormat="1" x14ac:dyDescent="0.2">
      <c r="A723" s="1"/>
      <c r="B723" s="1"/>
      <c r="C723" s="58"/>
      <c r="D723" s="3"/>
      <c r="E723" s="4"/>
      <c r="F723" s="4"/>
      <c r="G723" s="5" t="str">
        <f t="shared" si="14"/>
        <v xml:space="preserve">  </v>
      </c>
      <c r="I723" s="1"/>
      <c r="J723" s="1"/>
      <c r="K723" s="6"/>
      <c r="L723" s="6"/>
      <c r="M723" s="6"/>
      <c r="N723" s="6"/>
      <c r="O723" s="6"/>
      <c r="P723" s="7"/>
      <c r="Q723" s="1"/>
      <c r="R723" s="1"/>
    </row>
    <row r="724" spans="1:18" s="5" customFormat="1" x14ac:dyDescent="0.2">
      <c r="A724" s="1"/>
      <c r="B724" s="1"/>
      <c r="C724" s="58"/>
      <c r="D724" s="3"/>
      <c r="E724" s="4"/>
      <c r="F724" s="4"/>
      <c r="G724" s="5" t="str">
        <f t="shared" si="14"/>
        <v xml:space="preserve">  </v>
      </c>
      <c r="I724" s="1"/>
      <c r="J724" s="1"/>
      <c r="K724" s="6"/>
      <c r="L724" s="6"/>
      <c r="M724" s="6"/>
      <c r="N724" s="6"/>
      <c r="O724" s="6"/>
      <c r="P724" s="7"/>
      <c r="Q724" s="1"/>
      <c r="R724" s="1"/>
    </row>
    <row r="725" spans="1:18" s="5" customFormat="1" x14ac:dyDescent="0.2">
      <c r="A725" s="1"/>
      <c r="B725" s="1"/>
      <c r="C725" s="58"/>
      <c r="D725" s="3"/>
      <c r="E725" s="4"/>
      <c r="F725" s="4"/>
      <c r="G725" s="5" t="str">
        <f t="shared" si="14"/>
        <v xml:space="preserve">  </v>
      </c>
      <c r="I725" s="1"/>
      <c r="J725" s="1"/>
      <c r="K725" s="6"/>
      <c r="L725" s="6"/>
      <c r="M725" s="6"/>
      <c r="N725" s="6"/>
      <c r="O725" s="6"/>
      <c r="P725" s="7"/>
      <c r="Q725" s="1"/>
      <c r="R725" s="1"/>
    </row>
    <row r="726" spans="1:18" s="5" customFormat="1" x14ac:dyDescent="0.2">
      <c r="A726" s="1"/>
      <c r="B726" s="1"/>
      <c r="C726" s="58"/>
      <c r="D726" s="3"/>
      <c r="E726" s="4"/>
      <c r="F726" s="4"/>
      <c r="G726" s="5" t="str">
        <f t="shared" si="14"/>
        <v xml:space="preserve">  </v>
      </c>
      <c r="I726" s="1"/>
      <c r="J726" s="1"/>
      <c r="K726" s="6"/>
      <c r="L726" s="6"/>
      <c r="M726" s="6"/>
      <c r="N726" s="6"/>
      <c r="O726" s="6"/>
      <c r="P726" s="7"/>
      <c r="Q726" s="1"/>
      <c r="R726" s="1"/>
    </row>
    <row r="727" spans="1:18" s="5" customFormat="1" x14ac:dyDescent="0.2">
      <c r="A727" s="1"/>
      <c r="B727" s="1"/>
      <c r="C727" s="58"/>
      <c r="D727" s="3"/>
      <c r="E727" s="4"/>
      <c r="F727" s="4"/>
      <c r="G727" s="5" t="str">
        <f t="shared" si="14"/>
        <v xml:space="preserve">  </v>
      </c>
      <c r="I727" s="1"/>
      <c r="J727" s="1"/>
      <c r="K727" s="6"/>
      <c r="L727" s="6"/>
      <c r="M727" s="6"/>
      <c r="N727" s="6"/>
      <c r="O727" s="6"/>
      <c r="P727" s="7"/>
      <c r="Q727" s="1"/>
      <c r="R727" s="1"/>
    </row>
    <row r="728" spans="1:18" s="5" customFormat="1" x14ac:dyDescent="0.2">
      <c r="A728" s="1"/>
      <c r="B728" s="1"/>
      <c r="C728" s="58"/>
      <c r="D728" s="3"/>
      <c r="E728" s="4"/>
      <c r="F728" s="4"/>
      <c r="G728" s="5" t="str">
        <f t="shared" si="14"/>
        <v xml:space="preserve">  </v>
      </c>
      <c r="I728" s="1"/>
      <c r="J728" s="1"/>
      <c r="K728" s="6"/>
      <c r="L728" s="6"/>
      <c r="M728" s="6"/>
      <c r="N728" s="6"/>
      <c r="O728" s="6"/>
      <c r="P728" s="7"/>
      <c r="Q728" s="1"/>
      <c r="R728" s="1"/>
    </row>
    <row r="729" spans="1:18" s="5" customFormat="1" x14ac:dyDescent="0.2">
      <c r="A729" s="1"/>
      <c r="B729" s="1"/>
      <c r="C729" s="58"/>
      <c r="D729" s="3"/>
      <c r="E729" s="4"/>
      <c r="F729" s="4"/>
      <c r="G729" s="5" t="str">
        <f t="shared" si="14"/>
        <v xml:space="preserve">  </v>
      </c>
      <c r="I729" s="1"/>
      <c r="J729" s="1"/>
      <c r="K729" s="6"/>
      <c r="L729" s="6"/>
      <c r="M729" s="6"/>
      <c r="N729" s="6"/>
      <c r="O729" s="6"/>
      <c r="P729" s="7"/>
      <c r="Q729" s="1"/>
      <c r="R729" s="1"/>
    </row>
    <row r="730" spans="1:18" s="5" customFormat="1" x14ac:dyDescent="0.2">
      <c r="A730" s="1"/>
      <c r="B730" s="1"/>
      <c r="C730" s="58"/>
      <c r="D730" s="3"/>
      <c r="E730" s="4"/>
      <c r="F730" s="4"/>
      <c r="G730" s="5" t="str">
        <f t="shared" si="14"/>
        <v xml:space="preserve">  </v>
      </c>
      <c r="I730" s="1"/>
      <c r="J730" s="1"/>
      <c r="K730" s="6"/>
      <c r="L730" s="6"/>
      <c r="M730" s="6"/>
      <c r="N730" s="6"/>
      <c r="O730" s="6"/>
      <c r="P730" s="7"/>
      <c r="Q730" s="1"/>
      <c r="R730" s="1"/>
    </row>
    <row r="731" spans="1:18" s="5" customFormat="1" x14ac:dyDescent="0.2">
      <c r="A731" s="1"/>
      <c r="B731" s="1"/>
      <c r="C731" s="58"/>
      <c r="D731" s="3"/>
      <c r="E731" s="4"/>
      <c r="F731" s="4"/>
      <c r="G731" s="5" t="str">
        <f t="shared" si="14"/>
        <v xml:space="preserve">  </v>
      </c>
      <c r="I731" s="1"/>
      <c r="J731" s="1"/>
      <c r="K731" s="6"/>
      <c r="L731" s="6"/>
      <c r="M731" s="6"/>
      <c r="N731" s="6"/>
      <c r="O731" s="6"/>
      <c r="P731" s="7"/>
      <c r="Q731" s="1"/>
      <c r="R731" s="1"/>
    </row>
    <row r="732" spans="1:18" s="5" customFormat="1" x14ac:dyDescent="0.2">
      <c r="A732" s="1"/>
      <c r="B732" s="1"/>
      <c r="C732" s="58"/>
      <c r="D732" s="3"/>
      <c r="E732" s="4"/>
      <c r="F732" s="4"/>
      <c r="G732" s="5" t="str">
        <f t="shared" si="14"/>
        <v xml:space="preserve">  </v>
      </c>
      <c r="I732" s="1"/>
      <c r="J732" s="1"/>
      <c r="K732" s="6"/>
      <c r="L732" s="6"/>
      <c r="M732" s="6"/>
      <c r="N732" s="6"/>
      <c r="O732" s="6"/>
      <c r="P732" s="7"/>
      <c r="Q732" s="1"/>
      <c r="R732" s="1"/>
    </row>
    <row r="733" spans="1:18" s="5" customFormat="1" x14ac:dyDescent="0.2">
      <c r="A733" s="1"/>
      <c r="B733" s="1"/>
      <c r="C733" s="58"/>
      <c r="D733" s="3"/>
      <c r="E733" s="4"/>
      <c r="F733" s="4"/>
      <c r="G733" s="5" t="str">
        <f t="shared" si="14"/>
        <v xml:space="preserve">  </v>
      </c>
      <c r="I733" s="1"/>
      <c r="J733" s="1"/>
      <c r="K733" s="6"/>
      <c r="L733" s="6"/>
      <c r="M733" s="6"/>
      <c r="N733" s="6"/>
      <c r="O733" s="6"/>
      <c r="P733" s="7"/>
      <c r="Q733" s="1"/>
      <c r="R733" s="1"/>
    </row>
    <row r="734" spans="1:18" s="5" customFormat="1" x14ac:dyDescent="0.2">
      <c r="A734" s="1"/>
      <c r="B734" s="1"/>
      <c r="C734" s="58"/>
      <c r="D734" s="3"/>
      <c r="E734" s="4"/>
      <c r="F734" s="4"/>
      <c r="G734" s="5" t="str">
        <f t="shared" si="14"/>
        <v xml:space="preserve">  </v>
      </c>
      <c r="I734" s="1"/>
      <c r="J734" s="1"/>
      <c r="K734" s="6"/>
      <c r="L734" s="6"/>
      <c r="M734" s="6"/>
      <c r="N734" s="6"/>
      <c r="O734" s="6"/>
      <c r="P734" s="7"/>
      <c r="Q734" s="1"/>
      <c r="R734" s="1"/>
    </row>
    <row r="735" spans="1:18" s="5" customFormat="1" x14ac:dyDescent="0.2">
      <c r="A735" s="1"/>
      <c r="B735" s="1"/>
      <c r="C735" s="58"/>
      <c r="D735" s="3"/>
      <c r="E735" s="4"/>
      <c r="F735" s="4"/>
      <c r="G735" s="5" t="str">
        <f t="shared" si="14"/>
        <v xml:space="preserve">  </v>
      </c>
      <c r="I735" s="1"/>
      <c r="J735" s="1"/>
      <c r="K735" s="6"/>
      <c r="L735" s="6"/>
      <c r="M735" s="6"/>
      <c r="N735" s="6"/>
      <c r="O735" s="6"/>
      <c r="P735" s="7"/>
      <c r="Q735" s="1"/>
      <c r="R735" s="1"/>
    </row>
    <row r="736" spans="1:18" s="5" customFormat="1" x14ac:dyDescent="0.2">
      <c r="A736" s="1"/>
      <c r="B736" s="1"/>
      <c r="C736" s="58"/>
      <c r="D736" s="3"/>
      <c r="E736" s="4"/>
      <c r="F736" s="4"/>
      <c r="G736" s="5" t="str">
        <f t="shared" si="14"/>
        <v xml:space="preserve">  </v>
      </c>
      <c r="I736" s="1"/>
      <c r="J736" s="1"/>
      <c r="K736" s="6"/>
      <c r="L736" s="6"/>
      <c r="M736" s="6"/>
      <c r="N736" s="6"/>
      <c r="O736" s="6"/>
      <c r="P736" s="7"/>
      <c r="Q736" s="1"/>
      <c r="R736" s="1"/>
    </row>
    <row r="737" spans="1:18" s="5" customFormat="1" x14ac:dyDescent="0.2">
      <c r="A737" s="1"/>
      <c r="B737" s="1"/>
      <c r="C737" s="58"/>
      <c r="D737" s="3"/>
      <c r="E737" s="4"/>
      <c r="F737" s="4"/>
      <c r="G737" s="5" t="str">
        <f t="shared" si="14"/>
        <v xml:space="preserve">  </v>
      </c>
      <c r="I737" s="1"/>
      <c r="J737" s="1"/>
      <c r="K737" s="6"/>
      <c r="L737" s="6"/>
      <c r="M737" s="6"/>
      <c r="N737" s="6"/>
      <c r="O737" s="6"/>
      <c r="P737" s="7"/>
      <c r="Q737" s="1"/>
      <c r="R737" s="1"/>
    </row>
    <row r="738" spans="1:18" s="5" customFormat="1" x14ac:dyDescent="0.2">
      <c r="A738" s="1"/>
      <c r="B738" s="1"/>
      <c r="C738" s="58"/>
      <c r="D738" s="3"/>
      <c r="E738" s="4"/>
      <c r="F738" s="4"/>
      <c r="G738" s="5" t="str">
        <f t="shared" si="14"/>
        <v xml:space="preserve">  </v>
      </c>
      <c r="I738" s="1"/>
      <c r="J738" s="1"/>
      <c r="K738" s="6"/>
      <c r="L738" s="6"/>
      <c r="M738" s="6"/>
      <c r="N738" s="6"/>
      <c r="O738" s="6"/>
      <c r="P738" s="7"/>
      <c r="Q738" s="1"/>
      <c r="R738" s="1"/>
    </row>
    <row r="739" spans="1:18" s="5" customFormat="1" x14ac:dyDescent="0.2">
      <c r="A739" s="1"/>
      <c r="B739" s="1"/>
      <c r="C739" s="58"/>
      <c r="D739" s="3"/>
      <c r="E739" s="4"/>
      <c r="F739" s="4"/>
      <c r="G739" s="5" t="str">
        <f t="shared" si="14"/>
        <v xml:space="preserve">  </v>
      </c>
      <c r="I739" s="1"/>
      <c r="J739" s="1"/>
      <c r="K739" s="6"/>
      <c r="L739" s="6"/>
      <c r="M739" s="6"/>
      <c r="N739" s="6"/>
      <c r="O739" s="6"/>
      <c r="P739" s="7"/>
      <c r="Q739" s="1"/>
      <c r="R739" s="1"/>
    </row>
    <row r="740" spans="1:18" s="5" customFormat="1" x14ac:dyDescent="0.2">
      <c r="A740" s="1"/>
      <c r="B740" s="1"/>
      <c r="C740" s="58"/>
      <c r="D740" s="3"/>
      <c r="E740" s="4"/>
      <c r="F740" s="4"/>
      <c r="G740" s="5" t="str">
        <f t="shared" si="14"/>
        <v xml:space="preserve">  </v>
      </c>
      <c r="I740" s="1"/>
      <c r="J740" s="1"/>
      <c r="K740" s="6"/>
      <c r="L740" s="6"/>
      <c r="M740" s="6"/>
      <c r="N740" s="6"/>
      <c r="O740" s="6"/>
      <c r="P740" s="7"/>
      <c r="Q740" s="1"/>
      <c r="R740" s="1"/>
    </row>
    <row r="741" spans="1:18" s="5" customFormat="1" x14ac:dyDescent="0.2">
      <c r="A741" s="1"/>
      <c r="B741" s="1"/>
      <c r="C741" s="58"/>
      <c r="D741" s="3"/>
      <c r="E741" s="4"/>
      <c r="F741" s="4"/>
      <c r="G741" s="5" t="str">
        <f t="shared" si="14"/>
        <v xml:space="preserve">  </v>
      </c>
      <c r="I741" s="1"/>
      <c r="J741" s="1"/>
      <c r="K741" s="6"/>
      <c r="L741" s="6"/>
      <c r="M741" s="6"/>
      <c r="N741" s="6"/>
      <c r="O741" s="6"/>
      <c r="P741" s="7"/>
      <c r="Q741" s="1"/>
      <c r="R741" s="1"/>
    </row>
    <row r="742" spans="1:18" s="5" customFormat="1" x14ac:dyDescent="0.2">
      <c r="A742" s="1"/>
      <c r="B742" s="1"/>
      <c r="C742" s="58"/>
      <c r="D742" s="3"/>
      <c r="E742" s="4"/>
      <c r="F742" s="4"/>
      <c r="G742" s="5" t="str">
        <f t="shared" si="14"/>
        <v xml:space="preserve">  </v>
      </c>
      <c r="I742" s="1"/>
      <c r="J742" s="1"/>
      <c r="K742" s="6"/>
      <c r="L742" s="6"/>
      <c r="M742" s="6"/>
      <c r="N742" s="6"/>
      <c r="O742" s="6"/>
      <c r="P742" s="7"/>
      <c r="Q742" s="1"/>
      <c r="R742" s="1"/>
    </row>
    <row r="743" spans="1:18" s="5" customFormat="1" x14ac:dyDescent="0.2">
      <c r="A743" s="1"/>
      <c r="B743" s="1"/>
      <c r="C743" s="58"/>
      <c r="D743" s="3"/>
      <c r="E743" s="4"/>
      <c r="F743" s="4"/>
      <c r="G743" s="5" t="str">
        <f t="shared" si="14"/>
        <v xml:space="preserve">  </v>
      </c>
      <c r="I743" s="1"/>
      <c r="J743" s="1"/>
      <c r="K743" s="6"/>
      <c r="L743" s="6"/>
      <c r="M743" s="6"/>
      <c r="N743" s="6"/>
      <c r="O743" s="6"/>
      <c r="P743" s="7"/>
      <c r="Q743" s="1"/>
      <c r="R743" s="1"/>
    </row>
    <row r="744" spans="1:18" s="5" customFormat="1" x14ac:dyDescent="0.2">
      <c r="A744" s="1"/>
      <c r="B744" s="1"/>
      <c r="C744" s="58"/>
      <c r="D744" s="3"/>
      <c r="E744" s="4"/>
      <c r="F744" s="4"/>
      <c r="G744" s="5" t="str">
        <f t="shared" si="14"/>
        <v xml:space="preserve">  </v>
      </c>
      <c r="I744" s="1"/>
      <c r="J744" s="1"/>
      <c r="K744" s="6"/>
      <c r="L744" s="6"/>
      <c r="M744" s="6"/>
      <c r="N744" s="6"/>
      <c r="O744" s="6"/>
      <c r="P744" s="7"/>
      <c r="Q744" s="1"/>
      <c r="R744" s="1"/>
    </row>
    <row r="745" spans="1:18" s="5" customFormat="1" x14ac:dyDescent="0.2">
      <c r="A745" s="1"/>
      <c r="B745" s="1"/>
      <c r="C745" s="58"/>
      <c r="D745" s="3"/>
      <c r="E745" s="4"/>
      <c r="F745" s="4"/>
      <c r="G745" s="5" t="str">
        <f t="shared" si="14"/>
        <v xml:space="preserve">  </v>
      </c>
      <c r="I745" s="1"/>
      <c r="J745" s="1"/>
      <c r="K745" s="6"/>
      <c r="L745" s="6"/>
      <c r="M745" s="6"/>
      <c r="N745" s="6"/>
      <c r="O745" s="6"/>
      <c r="P745" s="7"/>
      <c r="Q745" s="1"/>
      <c r="R745" s="1"/>
    </row>
    <row r="746" spans="1:18" s="5" customFormat="1" x14ac:dyDescent="0.2">
      <c r="A746" s="1"/>
      <c r="B746" s="1"/>
      <c r="C746" s="58"/>
      <c r="D746" s="3"/>
      <c r="E746" s="4"/>
      <c r="F746" s="4"/>
      <c r="G746" s="5" t="str">
        <f t="shared" si="14"/>
        <v xml:space="preserve">  </v>
      </c>
      <c r="I746" s="1"/>
      <c r="J746" s="1"/>
      <c r="K746" s="6"/>
      <c r="L746" s="6"/>
      <c r="M746" s="6"/>
      <c r="N746" s="6"/>
      <c r="O746" s="6"/>
      <c r="P746" s="7"/>
      <c r="Q746" s="1"/>
      <c r="R746" s="1"/>
    </row>
    <row r="747" spans="1:18" s="5" customFormat="1" x14ac:dyDescent="0.2">
      <c r="A747" s="1"/>
      <c r="B747" s="1"/>
      <c r="C747" s="58"/>
      <c r="D747" s="3"/>
      <c r="E747" s="4"/>
      <c r="F747" s="4"/>
      <c r="G747" s="5" t="str">
        <f t="shared" si="14"/>
        <v xml:space="preserve">  </v>
      </c>
      <c r="I747" s="1"/>
      <c r="J747" s="1"/>
      <c r="K747" s="6"/>
      <c r="L747" s="6"/>
      <c r="M747" s="6"/>
      <c r="N747" s="6"/>
      <c r="O747" s="6"/>
      <c r="P747" s="7"/>
      <c r="Q747" s="1"/>
      <c r="R747" s="1"/>
    </row>
    <row r="748" spans="1:18" s="5" customFormat="1" x14ac:dyDescent="0.2">
      <c r="A748" s="1"/>
      <c r="B748" s="1"/>
      <c r="C748" s="58"/>
      <c r="D748" s="3"/>
      <c r="E748" s="4"/>
      <c r="F748" s="4"/>
      <c r="G748" s="5" t="str">
        <f t="shared" si="14"/>
        <v xml:space="preserve">  </v>
      </c>
      <c r="I748" s="1"/>
      <c r="J748" s="1"/>
      <c r="K748" s="6"/>
      <c r="L748" s="6"/>
      <c r="M748" s="6"/>
      <c r="N748" s="6"/>
      <c r="O748" s="6"/>
      <c r="P748" s="7"/>
      <c r="Q748" s="1"/>
      <c r="R748" s="1"/>
    </row>
    <row r="749" spans="1:18" s="5" customFormat="1" x14ac:dyDescent="0.2">
      <c r="A749" s="1"/>
      <c r="B749" s="1"/>
      <c r="C749" s="58"/>
      <c r="D749" s="3"/>
      <c r="E749" s="4"/>
      <c r="F749" s="4"/>
      <c r="G749" s="5" t="str">
        <f t="shared" ref="G749:G812" si="15">IF(E749=0,"  ",(IF(F749=0,"  ",+E749*F749)))</f>
        <v xml:space="preserve">  </v>
      </c>
      <c r="I749" s="1"/>
      <c r="J749" s="1"/>
      <c r="K749" s="6"/>
      <c r="L749" s="6"/>
      <c r="M749" s="6"/>
      <c r="N749" s="6"/>
      <c r="O749" s="6"/>
      <c r="P749" s="7"/>
      <c r="Q749" s="1"/>
      <c r="R749" s="1"/>
    </row>
    <row r="750" spans="1:18" s="5" customFormat="1" x14ac:dyDescent="0.2">
      <c r="A750" s="1"/>
      <c r="B750" s="1"/>
      <c r="C750" s="58"/>
      <c r="D750" s="3"/>
      <c r="E750" s="4"/>
      <c r="F750" s="4"/>
      <c r="G750" s="5" t="str">
        <f t="shared" si="15"/>
        <v xml:space="preserve">  </v>
      </c>
      <c r="I750" s="1"/>
      <c r="J750" s="1"/>
      <c r="K750" s="6"/>
      <c r="L750" s="6"/>
      <c r="M750" s="6"/>
      <c r="N750" s="6"/>
      <c r="O750" s="6"/>
      <c r="P750" s="7"/>
      <c r="Q750" s="1"/>
      <c r="R750" s="1"/>
    </row>
    <row r="751" spans="1:18" s="5" customFormat="1" x14ac:dyDescent="0.2">
      <c r="A751" s="1"/>
      <c r="B751" s="1"/>
      <c r="C751" s="58"/>
      <c r="D751" s="3"/>
      <c r="E751" s="4"/>
      <c r="F751" s="4"/>
      <c r="G751" s="5" t="str">
        <f t="shared" si="15"/>
        <v xml:space="preserve">  </v>
      </c>
      <c r="I751" s="1"/>
      <c r="J751" s="1"/>
      <c r="K751" s="6"/>
      <c r="L751" s="6"/>
      <c r="M751" s="6"/>
      <c r="N751" s="6"/>
      <c r="O751" s="6"/>
      <c r="P751" s="7"/>
      <c r="Q751" s="1"/>
      <c r="R751" s="1"/>
    </row>
    <row r="752" spans="1:18" s="5" customFormat="1" x14ac:dyDescent="0.2">
      <c r="A752" s="1"/>
      <c r="B752" s="1"/>
      <c r="C752" s="58"/>
      <c r="D752" s="3"/>
      <c r="E752" s="4"/>
      <c r="F752" s="4"/>
      <c r="G752" s="5" t="str">
        <f t="shared" si="15"/>
        <v xml:space="preserve">  </v>
      </c>
      <c r="I752" s="1"/>
      <c r="J752" s="1"/>
      <c r="K752" s="6"/>
      <c r="L752" s="6"/>
      <c r="M752" s="6"/>
      <c r="N752" s="6"/>
      <c r="O752" s="6"/>
      <c r="P752" s="7"/>
      <c r="Q752" s="1"/>
      <c r="R752" s="1"/>
    </row>
    <row r="753" spans="1:18" s="5" customFormat="1" x14ac:dyDescent="0.2">
      <c r="A753" s="1"/>
      <c r="B753" s="1"/>
      <c r="C753" s="58"/>
      <c r="D753" s="3"/>
      <c r="E753" s="4"/>
      <c r="F753" s="4"/>
      <c r="G753" s="5" t="str">
        <f t="shared" si="15"/>
        <v xml:space="preserve">  </v>
      </c>
      <c r="I753" s="1"/>
      <c r="J753" s="1"/>
      <c r="K753" s="6"/>
      <c r="L753" s="6"/>
      <c r="M753" s="6"/>
      <c r="N753" s="6"/>
      <c r="O753" s="6"/>
      <c r="P753" s="7"/>
      <c r="Q753" s="1"/>
      <c r="R753" s="1"/>
    </row>
    <row r="754" spans="1:18" s="5" customFormat="1" x14ac:dyDescent="0.2">
      <c r="A754" s="1"/>
      <c r="B754" s="1"/>
      <c r="C754" s="58"/>
      <c r="D754" s="3"/>
      <c r="E754" s="4"/>
      <c r="F754" s="4"/>
      <c r="G754" s="5" t="str">
        <f t="shared" si="15"/>
        <v xml:space="preserve">  </v>
      </c>
      <c r="I754" s="1"/>
      <c r="J754" s="1"/>
      <c r="K754" s="6"/>
      <c r="L754" s="6"/>
      <c r="M754" s="6"/>
      <c r="N754" s="6"/>
      <c r="O754" s="6"/>
      <c r="P754" s="7"/>
      <c r="Q754" s="1"/>
      <c r="R754" s="1"/>
    </row>
    <row r="755" spans="1:18" s="5" customFormat="1" x14ac:dyDescent="0.2">
      <c r="A755" s="1"/>
      <c r="B755" s="1"/>
      <c r="C755" s="58"/>
      <c r="D755" s="3"/>
      <c r="E755" s="4"/>
      <c r="F755" s="4"/>
      <c r="G755" s="5" t="str">
        <f t="shared" si="15"/>
        <v xml:space="preserve">  </v>
      </c>
      <c r="I755" s="1"/>
      <c r="J755" s="1"/>
      <c r="K755" s="6"/>
      <c r="L755" s="6"/>
      <c r="M755" s="6"/>
      <c r="N755" s="6"/>
      <c r="O755" s="6"/>
      <c r="P755" s="7"/>
      <c r="Q755" s="1"/>
      <c r="R755" s="1"/>
    </row>
    <row r="756" spans="1:18" s="5" customFormat="1" x14ac:dyDescent="0.2">
      <c r="A756" s="1"/>
      <c r="B756" s="1"/>
      <c r="C756" s="58"/>
      <c r="D756" s="3"/>
      <c r="E756" s="4"/>
      <c r="F756" s="4"/>
      <c r="G756" s="5" t="str">
        <f t="shared" si="15"/>
        <v xml:space="preserve">  </v>
      </c>
      <c r="I756" s="1"/>
      <c r="J756" s="1"/>
      <c r="K756" s="6"/>
      <c r="L756" s="6"/>
      <c r="M756" s="6"/>
      <c r="N756" s="6"/>
      <c r="O756" s="6"/>
      <c r="P756" s="7"/>
      <c r="Q756" s="1"/>
      <c r="R756" s="1"/>
    </row>
    <row r="757" spans="1:18" s="5" customFormat="1" x14ac:dyDescent="0.2">
      <c r="A757" s="1"/>
      <c r="B757" s="1"/>
      <c r="C757" s="58"/>
      <c r="D757" s="3"/>
      <c r="E757" s="4"/>
      <c r="F757" s="4"/>
      <c r="G757" s="5" t="str">
        <f t="shared" si="15"/>
        <v xml:space="preserve">  </v>
      </c>
      <c r="I757" s="1"/>
      <c r="J757" s="1"/>
      <c r="K757" s="6"/>
      <c r="L757" s="6"/>
      <c r="M757" s="6"/>
      <c r="N757" s="6"/>
      <c r="O757" s="6"/>
      <c r="P757" s="7"/>
      <c r="Q757" s="1"/>
      <c r="R757" s="1"/>
    </row>
    <row r="758" spans="1:18" s="5" customFormat="1" x14ac:dyDescent="0.2">
      <c r="A758" s="1"/>
      <c r="B758" s="1"/>
      <c r="C758" s="58"/>
      <c r="D758" s="3"/>
      <c r="E758" s="4"/>
      <c r="F758" s="4"/>
      <c r="G758" s="5" t="str">
        <f t="shared" si="15"/>
        <v xml:space="preserve">  </v>
      </c>
      <c r="I758" s="1"/>
      <c r="J758" s="1"/>
      <c r="K758" s="6"/>
      <c r="L758" s="6"/>
      <c r="M758" s="6"/>
      <c r="N758" s="6"/>
      <c r="O758" s="6"/>
      <c r="P758" s="7"/>
      <c r="Q758" s="1"/>
      <c r="R758" s="1"/>
    </row>
    <row r="759" spans="1:18" s="5" customFormat="1" x14ac:dyDescent="0.2">
      <c r="A759" s="1"/>
      <c r="B759" s="1"/>
      <c r="C759" s="58"/>
      <c r="D759" s="3"/>
      <c r="E759" s="4"/>
      <c r="F759" s="4"/>
      <c r="G759" s="5" t="str">
        <f t="shared" si="15"/>
        <v xml:space="preserve">  </v>
      </c>
      <c r="I759" s="1"/>
      <c r="J759" s="1"/>
      <c r="K759" s="6"/>
      <c r="L759" s="6"/>
      <c r="M759" s="6"/>
      <c r="N759" s="6"/>
      <c r="O759" s="6"/>
      <c r="P759" s="7"/>
      <c r="Q759" s="1"/>
      <c r="R759" s="1"/>
    </row>
    <row r="760" spans="1:18" s="5" customFormat="1" x14ac:dyDescent="0.2">
      <c r="A760" s="1"/>
      <c r="B760" s="1"/>
      <c r="C760" s="58"/>
      <c r="D760" s="3"/>
      <c r="E760" s="4"/>
      <c r="F760" s="4"/>
      <c r="G760" s="5" t="str">
        <f t="shared" si="15"/>
        <v xml:space="preserve">  </v>
      </c>
      <c r="I760" s="1"/>
      <c r="J760" s="1"/>
      <c r="K760" s="6"/>
      <c r="L760" s="6"/>
      <c r="M760" s="6"/>
      <c r="N760" s="6"/>
      <c r="O760" s="6"/>
      <c r="P760" s="7"/>
      <c r="Q760" s="1"/>
      <c r="R760" s="1"/>
    </row>
    <row r="761" spans="1:18" s="5" customFormat="1" x14ac:dyDescent="0.2">
      <c r="A761" s="1"/>
      <c r="B761" s="1"/>
      <c r="C761" s="58"/>
      <c r="D761" s="3"/>
      <c r="E761" s="4"/>
      <c r="F761" s="4"/>
      <c r="G761" s="5" t="str">
        <f t="shared" si="15"/>
        <v xml:space="preserve">  </v>
      </c>
      <c r="I761" s="1"/>
      <c r="J761" s="1"/>
      <c r="K761" s="6"/>
      <c r="L761" s="6"/>
      <c r="M761" s="6"/>
      <c r="N761" s="6"/>
      <c r="O761" s="6"/>
      <c r="P761" s="7"/>
      <c r="Q761" s="1"/>
      <c r="R761" s="1"/>
    </row>
    <row r="762" spans="1:18" s="5" customFormat="1" x14ac:dyDescent="0.2">
      <c r="A762" s="1"/>
      <c r="B762" s="1"/>
      <c r="C762" s="58"/>
      <c r="D762" s="3"/>
      <c r="E762" s="4"/>
      <c r="F762" s="4"/>
      <c r="G762" s="5" t="str">
        <f t="shared" si="15"/>
        <v xml:space="preserve">  </v>
      </c>
      <c r="I762" s="1"/>
      <c r="J762" s="1"/>
      <c r="K762" s="6"/>
      <c r="L762" s="6"/>
      <c r="M762" s="6"/>
      <c r="N762" s="6"/>
      <c r="O762" s="6"/>
      <c r="P762" s="7"/>
      <c r="Q762" s="1"/>
      <c r="R762" s="1"/>
    </row>
    <row r="763" spans="1:18" s="5" customFormat="1" x14ac:dyDescent="0.2">
      <c r="A763" s="1"/>
      <c r="B763" s="1"/>
      <c r="C763" s="58"/>
      <c r="D763" s="3"/>
      <c r="E763" s="4"/>
      <c r="F763" s="4"/>
      <c r="G763" s="5" t="str">
        <f t="shared" si="15"/>
        <v xml:space="preserve">  </v>
      </c>
      <c r="I763" s="1"/>
      <c r="J763" s="1"/>
      <c r="K763" s="6"/>
      <c r="L763" s="6"/>
      <c r="M763" s="6"/>
      <c r="N763" s="6"/>
      <c r="O763" s="6"/>
      <c r="P763" s="7"/>
      <c r="Q763" s="1"/>
      <c r="R763" s="1"/>
    </row>
    <row r="764" spans="1:18" s="5" customFormat="1" x14ac:dyDescent="0.2">
      <c r="A764" s="1"/>
      <c r="B764" s="1"/>
      <c r="C764" s="58"/>
      <c r="D764" s="3"/>
      <c r="E764" s="4"/>
      <c r="F764" s="4"/>
      <c r="G764" s="5" t="str">
        <f t="shared" si="15"/>
        <v xml:space="preserve">  </v>
      </c>
      <c r="I764" s="1"/>
      <c r="J764" s="1"/>
      <c r="K764" s="6"/>
      <c r="L764" s="6"/>
      <c r="M764" s="6"/>
      <c r="N764" s="6"/>
      <c r="O764" s="6"/>
      <c r="P764" s="7"/>
      <c r="Q764" s="1"/>
      <c r="R764" s="1"/>
    </row>
    <row r="765" spans="1:18" s="5" customFormat="1" x14ac:dyDescent="0.2">
      <c r="A765" s="1"/>
      <c r="B765" s="1"/>
      <c r="C765" s="58"/>
      <c r="D765" s="3"/>
      <c r="E765" s="4"/>
      <c r="F765" s="4"/>
      <c r="G765" s="5" t="str">
        <f t="shared" si="15"/>
        <v xml:space="preserve">  </v>
      </c>
      <c r="I765" s="1"/>
      <c r="J765" s="1"/>
      <c r="K765" s="6"/>
      <c r="L765" s="6"/>
      <c r="M765" s="6"/>
      <c r="N765" s="6"/>
      <c r="O765" s="6"/>
      <c r="P765" s="7"/>
      <c r="Q765" s="1"/>
      <c r="R765" s="1"/>
    </row>
    <row r="766" spans="1:18" s="5" customFormat="1" x14ac:dyDescent="0.2">
      <c r="A766" s="1"/>
      <c r="B766" s="1"/>
      <c r="C766" s="58"/>
      <c r="D766" s="3"/>
      <c r="E766" s="4"/>
      <c r="F766" s="4"/>
      <c r="G766" s="5" t="str">
        <f t="shared" si="15"/>
        <v xml:space="preserve">  </v>
      </c>
      <c r="I766" s="1"/>
      <c r="J766" s="1"/>
      <c r="K766" s="6"/>
      <c r="L766" s="6"/>
      <c r="M766" s="6"/>
      <c r="N766" s="6"/>
      <c r="O766" s="6"/>
      <c r="P766" s="7"/>
      <c r="Q766" s="1"/>
      <c r="R766" s="1"/>
    </row>
    <row r="767" spans="1:18" s="5" customFormat="1" x14ac:dyDescent="0.2">
      <c r="A767" s="1"/>
      <c r="B767" s="1"/>
      <c r="C767" s="58"/>
      <c r="D767" s="3"/>
      <c r="E767" s="4"/>
      <c r="F767" s="4"/>
      <c r="G767" s="5" t="str">
        <f t="shared" si="15"/>
        <v xml:space="preserve">  </v>
      </c>
      <c r="I767" s="1"/>
      <c r="J767" s="1"/>
      <c r="K767" s="6"/>
      <c r="L767" s="6"/>
      <c r="M767" s="6"/>
      <c r="N767" s="6"/>
      <c r="O767" s="6"/>
      <c r="P767" s="7"/>
      <c r="Q767" s="1"/>
      <c r="R767" s="1"/>
    </row>
    <row r="768" spans="1:18" s="5" customFormat="1" x14ac:dyDescent="0.2">
      <c r="A768" s="1"/>
      <c r="B768" s="1"/>
      <c r="C768" s="58"/>
      <c r="D768" s="3"/>
      <c r="E768" s="4"/>
      <c r="F768" s="4"/>
      <c r="G768" s="5" t="str">
        <f t="shared" si="15"/>
        <v xml:space="preserve">  </v>
      </c>
      <c r="I768" s="1"/>
      <c r="J768" s="1"/>
      <c r="K768" s="6"/>
      <c r="L768" s="6"/>
      <c r="M768" s="6"/>
      <c r="N768" s="6"/>
      <c r="O768" s="6"/>
      <c r="P768" s="7"/>
      <c r="Q768" s="1"/>
      <c r="R768" s="1"/>
    </row>
    <row r="769" spans="1:18" s="5" customFormat="1" x14ac:dyDescent="0.2">
      <c r="A769" s="1"/>
      <c r="B769" s="1"/>
      <c r="C769" s="58"/>
      <c r="D769" s="3"/>
      <c r="E769" s="4"/>
      <c r="F769" s="4"/>
      <c r="G769" s="5" t="str">
        <f t="shared" si="15"/>
        <v xml:space="preserve">  </v>
      </c>
      <c r="I769" s="1"/>
      <c r="J769" s="1"/>
      <c r="K769" s="6"/>
      <c r="L769" s="6"/>
      <c r="M769" s="6"/>
      <c r="N769" s="6"/>
      <c r="O769" s="6"/>
      <c r="P769" s="7"/>
      <c r="Q769" s="1"/>
      <c r="R769" s="1"/>
    </row>
    <row r="770" spans="1:18" s="5" customFormat="1" x14ac:dyDescent="0.2">
      <c r="A770" s="1"/>
      <c r="B770" s="1"/>
      <c r="C770" s="58"/>
      <c r="D770" s="3"/>
      <c r="E770" s="4"/>
      <c r="F770" s="4"/>
      <c r="G770" s="5" t="str">
        <f t="shared" si="15"/>
        <v xml:space="preserve">  </v>
      </c>
      <c r="I770" s="1"/>
      <c r="J770" s="1"/>
      <c r="K770" s="6"/>
      <c r="L770" s="6"/>
      <c r="M770" s="6"/>
      <c r="N770" s="6"/>
      <c r="O770" s="6"/>
      <c r="P770" s="7"/>
      <c r="Q770" s="1"/>
      <c r="R770" s="1"/>
    </row>
    <row r="771" spans="1:18" s="5" customFormat="1" x14ac:dyDescent="0.2">
      <c r="A771" s="1"/>
      <c r="B771" s="1"/>
      <c r="C771" s="58"/>
      <c r="D771" s="3"/>
      <c r="E771" s="4"/>
      <c r="F771" s="4"/>
      <c r="G771" s="5" t="str">
        <f t="shared" si="15"/>
        <v xml:space="preserve">  </v>
      </c>
      <c r="I771" s="1"/>
      <c r="J771" s="1"/>
      <c r="K771" s="6"/>
      <c r="L771" s="6"/>
      <c r="M771" s="6"/>
      <c r="N771" s="6"/>
      <c r="O771" s="6"/>
      <c r="P771" s="7"/>
      <c r="Q771" s="1"/>
      <c r="R771" s="1"/>
    </row>
    <row r="772" spans="1:18" s="5" customFormat="1" x14ac:dyDescent="0.2">
      <c r="A772" s="1"/>
      <c r="B772" s="1"/>
      <c r="C772" s="58"/>
      <c r="D772" s="3"/>
      <c r="E772" s="4"/>
      <c r="F772" s="4"/>
      <c r="G772" s="5" t="str">
        <f t="shared" si="15"/>
        <v xml:space="preserve">  </v>
      </c>
      <c r="I772" s="1"/>
      <c r="J772" s="1"/>
      <c r="K772" s="6"/>
      <c r="L772" s="6"/>
      <c r="M772" s="6"/>
      <c r="N772" s="6"/>
      <c r="O772" s="6"/>
      <c r="P772" s="7"/>
      <c r="Q772" s="1"/>
      <c r="R772" s="1"/>
    </row>
    <row r="773" spans="1:18" s="5" customFormat="1" x14ac:dyDescent="0.2">
      <c r="A773" s="1"/>
      <c r="B773" s="1"/>
      <c r="C773" s="58"/>
      <c r="D773" s="3"/>
      <c r="E773" s="4"/>
      <c r="F773" s="4"/>
      <c r="G773" s="5" t="str">
        <f t="shared" si="15"/>
        <v xml:space="preserve">  </v>
      </c>
      <c r="I773" s="1"/>
      <c r="J773" s="1"/>
      <c r="K773" s="6"/>
      <c r="L773" s="6"/>
      <c r="M773" s="6"/>
      <c r="N773" s="6"/>
      <c r="O773" s="6"/>
      <c r="P773" s="7"/>
      <c r="Q773" s="1"/>
      <c r="R773" s="1"/>
    </row>
    <row r="774" spans="1:18" s="5" customFormat="1" x14ac:dyDescent="0.2">
      <c r="A774" s="1"/>
      <c r="B774" s="1"/>
      <c r="C774" s="58"/>
      <c r="D774" s="3"/>
      <c r="E774" s="4"/>
      <c r="F774" s="4"/>
      <c r="G774" s="5" t="str">
        <f t="shared" si="15"/>
        <v xml:space="preserve">  </v>
      </c>
      <c r="I774" s="1"/>
      <c r="J774" s="1"/>
      <c r="K774" s="6"/>
      <c r="L774" s="6"/>
      <c r="M774" s="6"/>
      <c r="N774" s="6"/>
      <c r="O774" s="6"/>
      <c r="P774" s="7"/>
      <c r="Q774" s="1"/>
      <c r="R774" s="1"/>
    </row>
    <row r="775" spans="1:18" s="5" customFormat="1" x14ac:dyDescent="0.2">
      <c r="A775" s="1"/>
      <c r="B775" s="1"/>
      <c r="C775" s="58"/>
      <c r="D775" s="3"/>
      <c r="E775" s="4"/>
      <c r="F775" s="4"/>
      <c r="G775" s="5" t="str">
        <f t="shared" si="15"/>
        <v xml:space="preserve">  </v>
      </c>
      <c r="I775" s="1"/>
      <c r="J775" s="1"/>
      <c r="K775" s="6"/>
      <c r="L775" s="6"/>
      <c r="M775" s="6"/>
      <c r="N775" s="6"/>
      <c r="O775" s="6"/>
      <c r="P775" s="7"/>
      <c r="Q775" s="1"/>
      <c r="R775" s="1"/>
    </row>
    <row r="776" spans="1:18" s="5" customFormat="1" x14ac:dyDescent="0.2">
      <c r="A776" s="1"/>
      <c r="B776" s="1"/>
      <c r="C776" s="58"/>
      <c r="D776" s="3"/>
      <c r="E776" s="4"/>
      <c r="F776" s="4"/>
      <c r="G776" s="5" t="str">
        <f t="shared" si="15"/>
        <v xml:space="preserve">  </v>
      </c>
      <c r="I776" s="1"/>
      <c r="J776" s="1"/>
      <c r="K776" s="6"/>
      <c r="L776" s="6"/>
      <c r="M776" s="6"/>
      <c r="N776" s="6"/>
      <c r="O776" s="6"/>
      <c r="P776" s="7"/>
      <c r="Q776" s="1"/>
      <c r="R776" s="1"/>
    </row>
    <row r="777" spans="1:18" s="5" customFormat="1" x14ac:dyDescent="0.2">
      <c r="A777" s="1"/>
      <c r="B777" s="1"/>
      <c r="C777" s="58"/>
      <c r="D777" s="3"/>
      <c r="E777" s="4"/>
      <c r="F777" s="4"/>
      <c r="G777" s="5" t="str">
        <f t="shared" si="15"/>
        <v xml:space="preserve">  </v>
      </c>
      <c r="I777" s="1"/>
      <c r="J777" s="1"/>
      <c r="K777" s="6"/>
      <c r="L777" s="6"/>
      <c r="M777" s="6"/>
      <c r="N777" s="6"/>
      <c r="O777" s="6"/>
      <c r="P777" s="7"/>
      <c r="Q777" s="1"/>
      <c r="R777" s="1"/>
    </row>
    <row r="778" spans="1:18" s="5" customFormat="1" x14ac:dyDescent="0.2">
      <c r="A778" s="1"/>
      <c r="B778" s="1"/>
      <c r="C778" s="58"/>
      <c r="D778" s="3"/>
      <c r="E778" s="4"/>
      <c r="F778" s="4"/>
      <c r="G778" s="5" t="str">
        <f t="shared" si="15"/>
        <v xml:space="preserve">  </v>
      </c>
      <c r="I778" s="1"/>
      <c r="J778" s="1"/>
      <c r="K778" s="6"/>
      <c r="L778" s="6"/>
      <c r="M778" s="6"/>
      <c r="N778" s="6"/>
      <c r="O778" s="6"/>
      <c r="P778" s="7"/>
      <c r="Q778" s="1"/>
      <c r="R778" s="1"/>
    </row>
    <row r="779" spans="1:18" s="5" customFormat="1" x14ac:dyDescent="0.2">
      <c r="A779" s="1"/>
      <c r="B779" s="1"/>
      <c r="C779" s="58"/>
      <c r="D779" s="3"/>
      <c r="E779" s="4"/>
      <c r="F779" s="4"/>
      <c r="G779" s="5" t="str">
        <f t="shared" si="15"/>
        <v xml:space="preserve">  </v>
      </c>
      <c r="I779" s="1"/>
      <c r="J779" s="1"/>
      <c r="K779" s="6"/>
      <c r="L779" s="6"/>
      <c r="M779" s="6"/>
      <c r="N779" s="6"/>
      <c r="O779" s="6"/>
      <c r="P779" s="7"/>
      <c r="Q779" s="1"/>
      <c r="R779" s="1"/>
    </row>
    <row r="780" spans="1:18" s="5" customFormat="1" x14ac:dyDescent="0.2">
      <c r="A780" s="1"/>
      <c r="B780" s="1"/>
      <c r="C780" s="58"/>
      <c r="D780" s="3"/>
      <c r="E780" s="4"/>
      <c r="F780" s="4"/>
      <c r="G780" s="5" t="str">
        <f t="shared" si="15"/>
        <v xml:space="preserve">  </v>
      </c>
      <c r="I780" s="1"/>
      <c r="J780" s="1"/>
      <c r="K780" s="6"/>
      <c r="L780" s="6"/>
      <c r="M780" s="6"/>
      <c r="N780" s="6"/>
      <c r="O780" s="6"/>
      <c r="P780" s="7"/>
      <c r="Q780" s="1"/>
      <c r="R780" s="1"/>
    </row>
    <row r="781" spans="1:18" s="5" customFormat="1" x14ac:dyDescent="0.2">
      <c r="A781" s="1"/>
      <c r="B781" s="1"/>
      <c r="C781" s="58"/>
      <c r="D781" s="3"/>
      <c r="E781" s="4"/>
      <c r="F781" s="4"/>
      <c r="G781" s="5" t="str">
        <f t="shared" si="15"/>
        <v xml:space="preserve">  </v>
      </c>
      <c r="I781" s="1"/>
      <c r="J781" s="1"/>
      <c r="K781" s="6"/>
      <c r="L781" s="6"/>
      <c r="M781" s="6"/>
      <c r="N781" s="6"/>
      <c r="O781" s="6"/>
      <c r="P781" s="7"/>
      <c r="Q781" s="1"/>
      <c r="R781" s="1"/>
    </row>
    <row r="782" spans="1:18" s="5" customFormat="1" x14ac:dyDescent="0.2">
      <c r="A782" s="1"/>
      <c r="B782" s="1"/>
      <c r="C782" s="58"/>
      <c r="D782" s="3"/>
      <c r="E782" s="4"/>
      <c r="F782" s="4"/>
      <c r="G782" s="5" t="str">
        <f t="shared" si="15"/>
        <v xml:space="preserve">  </v>
      </c>
      <c r="I782" s="1"/>
      <c r="J782" s="1"/>
      <c r="K782" s="6"/>
      <c r="L782" s="6"/>
      <c r="M782" s="6"/>
      <c r="N782" s="6"/>
      <c r="O782" s="6"/>
      <c r="P782" s="7"/>
      <c r="Q782" s="1"/>
      <c r="R782" s="1"/>
    </row>
    <row r="783" spans="1:18" s="5" customFormat="1" x14ac:dyDescent="0.2">
      <c r="A783" s="1"/>
      <c r="B783" s="1"/>
      <c r="C783" s="58"/>
      <c r="D783" s="3"/>
      <c r="E783" s="4"/>
      <c r="F783" s="4"/>
      <c r="G783" s="5" t="str">
        <f t="shared" si="15"/>
        <v xml:space="preserve">  </v>
      </c>
      <c r="I783" s="1"/>
      <c r="J783" s="1"/>
      <c r="K783" s="6"/>
      <c r="L783" s="6"/>
      <c r="M783" s="6"/>
      <c r="N783" s="6"/>
      <c r="O783" s="6"/>
      <c r="P783" s="7"/>
      <c r="Q783" s="1"/>
      <c r="R783" s="1"/>
    </row>
    <row r="784" spans="1:18" s="5" customFormat="1" x14ac:dyDescent="0.2">
      <c r="A784" s="1"/>
      <c r="B784" s="1"/>
      <c r="C784" s="58"/>
      <c r="D784" s="3"/>
      <c r="E784" s="4"/>
      <c r="F784" s="4"/>
      <c r="G784" s="5" t="str">
        <f t="shared" si="15"/>
        <v xml:space="preserve">  </v>
      </c>
      <c r="I784" s="1"/>
      <c r="J784" s="1"/>
      <c r="K784" s="6"/>
      <c r="L784" s="6"/>
      <c r="M784" s="6"/>
      <c r="N784" s="6"/>
      <c r="O784" s="6"/>
      <c r="P784" s="7"/>
      <c r="Q784" s="1"/>
      <c r="R784" s="1"/>
    </row>
    <row r="785" spans="1:18" s="5" customFormat="1" x14ac:dyDescent="0.2">
      <c r="A785" s="1"/>
      <c r="B785" s="1"/>
      <c r="C785" s="58"/>
      <c r="D785" s="3"/>
      <c r="E785" s="4"/>
      <c r="F785" s="4"/>
      <c r="G785" s="5" t="str">
        <f t="shared" si="15"/>
        <v xml:space="preserve">  </v>
      </c>
      <c r="I785" s="1"/>
      <c r="J785" s="1"/>
      <c r="K785" s="6"/>
      <c r="L785" s="6"/>
      <c r="M785" s="6"/>
      <c r="N785" s="6"/>
      <c r="O785" s="6"/>
      <c r="P785" s="7"/>
      <c r="Q785" s="1"/>
      <c r="R785" s="1"/>
    </row>
    <row r="786" spans="1:18" s="5" customFormat="1" x14ac:dyDescent="0.2">
      <c r="A786" s="1"/>
      <c r="B786" s="1"/>
      <c r="C786" s="58"/>
      <c r="D786" s="3"/>
      <c r="E786" s="4"/>
      <c r="F786" s="4"/>
      <c r="G786" s="5" t="str">
        <f t="shared" si="15"/>
        <v xml:space="preserve">  </v>
      </c>
      <c r="I786" s="1"/>
      <c r="J786" s="1"/>
      <c r="K786" s="6"/>
      <c r="L786" s="6"/>
      <c r="M786" s="6"/>
      <c r="N786" s="6"/>
      <c r="O786" s="6"/>
      <c r="P786" s="7"/>
      <c r="Q786" s="1"/>
      <c r="R786" s="1"/>
    </row>
    <row r="787" spans="1:18" s="5" customFormat="1" x14ac:dyDescent="0.2">
      <c r="A787" s="1"/>
      <c r="B787" s="1"/>
      <c r="C787" s="58"/>
      <c r="D787" s="3"/>
      <c r="E787" s="4"/>
      <c r="F787" s="4"/>
      <c r="G787" s="5" t="str">
        <f t="shared" si="15"/>
        <v xml:space="preserve">  </v>
      </c>
      <c r="I787" s="1"/>
      <c r="J787" s="1"/>
      <c r="K787" s="6"/>
      <c r="L787" s="6"/>
      <c r="M787" s="6"/>
      <c r="N787" s="6"/>
      <c r="O787" s="6"/>
      <c r="P787" s="7"/>
      <c r="Q787" s="1"/>
      <c r="R787" s="1"/>
    </row>
    <row r="788" spans="1:18" s="5" customFormat="1" x14ac:dyDescent="0.2">
      <c r="A788" s="1"/>
      <c r="B788" s="1"/>
      <c r="C788" s="58"/>
      <c r="D788" s="3"/>
      <c r="E788" s="4"/>
      <c r="F788" s="4"/>
      <c r="G788" s="5" t="str">
        <f t="shared" si="15"/>
        <v xml:space="preserve">  </v>
      </c>
      <c r="I788" s="1"/>
      <c r="J788" s="1"/>
      <c r="K788" s="6"/>
      <c r="L788" s="6"/>
      <c r="M788" s="6"/>
      <c r="N788" s="6"/>
      <c r="O788" s="6"/>
      <c r="P788" s="7"/>
      <c r="Q788" s="1"/>
      <c r="R788" s="1"/>
    </row>
    <row r="789" spans="1:18" s="5" customFormat="1" x14ac:dyDescent="0.2">
      <c r="A789" s="1"/>
      <c r="B789" s="1"/>
      <c r="C789" s="58"/>
      <c r="D789" s="3"/>
      <c r="E789" s="4"/>
      <c r="F789" s="4"/>
      <c r="G789" s="5" t="str">
        <f t="shared" si="15"/>
        <v xml:space="preserve">  </v>
      </c>
      <c r="I789" s="1"/>
      <c r="J789" s="1"/>
      <c r="K789" s="6"/>
      <c r="L789" s="6"/>
      <c r="M789" s="6"/>
      <c r="N789" s="6"/>
      <c r="O789" s="6"/>
      <c r="P789" s="7"/>
      <c r="Q789" s="1"/>
      <c r="R789" s="1"/>
    </row>
    <row r="790" spans="1:18" s="5" customFormat="1" x14ac:dyDescent="0.2">
      <c r="A790" s="1"/>
      <c r="B790" s="1"/>
      <c r="C790" s="58"/>
      <c r="D790" s="3"/>
      <c r="E790" s="4"/>
      <c r="F790" s="4"/>
      <c r="G790" s="5" t="str">
        <f t="shared" si="15"/>
        <v xml:space="preserve">  </v>
      </c>
      <c r="I790" s="1"/>
      <c r="J790" s="1"/>
      <c r="K790" s="6"/>
      <c r="L790" s="6"/>
      <c r="M790" s="6"/>
      <c r="N790" s="6"/>
      <c r="O790" s="6"/>
      <c r="P790" s="7"/>
      <c r="Q790" s="1"/>
      <c r="R790" s="1"/>
    </row>
    <row r="791" spans="1:18" s="5" customFormat="1" x14ac:dyDescent="0.2">
      <c r="A791" s="1"/>
      <c r="B791" s="1"/>
      <c r="C791" s="58"/>
      <c r="D791" s="3"/>
      <c r="E791" s="4"/>
      <c r="F791" s="4"/>
      <c r="G791" s="5" t="str">
        <f t="shared" si="15"/>
        <v xml:space="preserve">  </v>
      </c>
      <c r="I791" s="1"/>
      <c r="J791" s="1"/>
      <c r="K791" s="6"/>
      <c r="L791" s="6"/>
      <c r="M791" s="6"/>
      <c r="N791" s="6"/>
      <c r="O791" s="6"/>
      <c r="P791" s="7"/>
      <c r="Q791" s="1"/>
      <c r="R791" s="1"/>
    </row>
    <row r="792" spans="1:18" s="5" customFormat="1" x14ac:dyDescent="0.2">
      <c r="A792" s="1"/>
      <c r="B792" s="1"/>
      <c r="C792" s="58"/>
      <c r="D792" s="3"/>
      <c r="E792" s="4"/>
      <c r="F792" s="4"/>
      <c r="G792" s="5" t="str">
        <f t="shared" si="15"/>
        <v xml:space="preserve">  </v>
      </c>
      <c r="I792" s="1"/>
      <c r="J792" s="1"/>
      <c r="K792" s="6"/>
      <c r="L792" s="6"/>
      <c r="M792" s="6"/>
      <c r="N792" s="6"/>
      <c r="O792" s="6"/>
      <c r="P792" s="7"/>
      <c r="Q792" s="1"/>
      <c r="R792" s="1"/>
    </row>
    <row r="793" spans="1:18" s="5" customFormat="1" x14ac:dyDescent="0.2">
      <c r="A793" s="1"/>
      <c r="B793" s="1"/>
      <c r="C793" s="58"/>
      <c r="D793" s="3"/>
      <c r="E793" s="4"/>
      <c r="F793" s="4"/>
      <c r="G793" s="5" t="str">
        <f t="shared" si="15"/>
        <v xml:space="preserve">  </v>
      </c>
      <c r="I793" s="1"/>
      <c r="J793" s="1"/>
      <c r="K793" s="6"/>
      <c r="L793" s="6"/>
      <c r="M793" s="6"/>
      <c r="N793" s="6"/>
      <c r="O793" s="6"/>
      <c r="P793" s="7"/>
      <c r="Q793" s="1"/>
      <c r="R793" s="1"/>
    </row>
    <row r="794" spans="1:18" s="5" customFormat="1" x14ac:dyDescent="0.2">
      <c r="A794" s="1"/>
      <c r="B794" s="1"/>
      <c r="C794" s="58"/>
      <c r="D794" s="3"/>
      <c r="E794" s="4"/>
      <c r="F794" s="4"/>
      <c r="G794" s="5" t="str">
        <f t="shared" si="15"/>
        <v xml:space="preserve">  </v>
      </c>
      <c r="I794" s="1"/>
      <c r="J794" s="1"/>
      <c r="K794" s="6"/>
      <c r="L794" s="6"/>
      <c r="M794" s="6"/>
      <c r="N794" s="6"/>
      <c r="O794" s="6"/>
      <c r="P794" s="7"/>
      <c r="Q794" s="1"/>
      <c r="R794" s="1"/>
    </row>
    <row r="795" spans="1:18" s="5" customFormat="1" x14ac:dyDescent="0.2">
      <c r="A795" s="1"/>
      <c r="B795" s="1"/>
      <c r="C795" s="58"/>
      <c r="D795" s="3"/>
      <c r="E795" s="4"/>
      <c r="F795" s="4"/>
      <c r="G795" s="5" t="str">
        <f t="shared" si="15"/>
        <v xml:space="preserve">  </v>
      </c>
      <c r="I795" s="1"/>
      <c r="J795" s="1"/>
      <c r="K795" s="6"/>
      <c r="L795" s="6"/>
      <c r="M795" s="6"/>
      <c r="N795" s="6"/>
      <c r="O795" s="6"/>
      <c r="P795" s="7"/>
      <c r="Q795" s="1"/>
      <c r="R795" s="1"/>
    </row>
    <row r="796" spans="1:18" s="5" customFormat="1" x14ac:dyDescent="0.2">
      <c r="A796" s="1"/>
      <c r="B796" s="1"/>
      <c r="C796" s="58"/>
      <c r="D796" s="3"/>
      <c r="E796" s="4"/>
      <c r="F796" s="4"/>
      <c r="G796" s="5" t="str">
        <f t="shared" si="15"/>
        <v xml:space="preserve">  </v>
      </c>
      <c r="I796" s="1"/>
      <c r="J796" s="1"/>
      <c r="K796" s="6"/>
      <c r="L796" s="6"/>
      <c r="M796" s="6"/>
      <c r="N796" s="6"/>
      <c r="O796" s="6"/>
      <c r="P796" s="7"/>
      <c r="Q796" s="1"/>
      <c r="R796" s="1"/>
    </row>
    <row r="797" spans="1:18" s="5" customFormat="1" x14ac:dyDescent="0.2">
      <c r="A797" s="1"/>
      <c r="B797" s="1"/>
      <c r="C797" s="58"/>
      <c r="D797" s="3"/>
      <c r="E797" s="4"/>
      <c r="F797" s="4"/>
      <c r="G797" s="5" t="str">
        <f t="shared" si="15"/>
        <v xml:space="preserve">  </v>
      </c>
      <c r="I797" s="1"/>
      <c r="J797" s="1"/>
      <c r="K797" s="6"/>
      <c r="L797" s="6"/>
      <c r="M797" s="6"/>
      <c r="N797" s="6"/>
      <c r="O797" s="6"/>
      <c r="P797" s="7"/>
      <c r="Q797" s="1"/>
      <c r="R797" s="1"/>
    </row>
    <row r="798" spans="1:18" s="5" customFormat="1" x14ac:dyDescent="0.2">
      <c r="A798" s="1"/>
      <c r="B798" s="1"/>
      <c r="C798" s="58"/>
      <c r="D798" s="3"/>
      <c r="E798" s="4"/>
      <c r="F798" s="4"/>
      <c r="G798" s="5" t="str">
        <f t="shared" si="15"/>
        <v xml:space="preserve">  </v>
      </c>
      <c r="I798" s="1"/>
      <c r="J798" s="1"/>
      <c r="K798" s="6"/>
      <c r="L798" s="6"/>
      <c r="M798" s="6"/>
      <c r="N798" s="6"/>
      <c r="O798" s="6"/>
      <c r="P798" s="7"/>
      <c r="Q798" s="1"/>
      <c r="R798" s="1"/>
    </row>
    <row r="799" spans="1:18" s="5" customFormat="1" x14ac:dyDescent="0.2">
      <c r="A799" s="1"/>
      <c r="B799" s="1"/>
      <c r="C799" s="58"/>
      <c r="D799" s="3"/>
      <c r="E799" s="4"/>
      <c r="F799" s="4"/>
      <c r="G799" s="5" t="str">
        <f t="shared" si="15"/>
        <v xml:space="preserve">  </v>
      </c>
      <c r="I799" s="1"/>
      <c r="J799" s="1"/>
      <c r="K799" s="6"/>
      <c r="L799" s="6"/>
      <c r="M799" s="6"/>
      <c r="N799" s="6"/>
      <c r="O799" s="6"/>
      <c r="P799" s="7"/>
      <c r="Q799" s="1"/>
      <c r="R799" s="1"/>
    </row>
    <row r="800" spans="1:18" s="5" customFormat="1" x14ac:dyDescent="0.2">
      <c r="A800" s="1"/>
      <c r="B800" s="1"/>
      <c r="C800" s="58"/>
      <c r="D800" s="3"/>
      <c r="E800" s="4"/>
      <c r="F800" s="4"/>
      <c r="G800" s="5" t="str">
        <f t="shared" si="15"/>
        <v xml:space="preserve">  </v>
      </c>
      <c r="I800" s="1"/>
      <c r="J800" s="1"/>
      <c r="K800" s="6"/>
      <c r="L800" s="6"/>
      <c r="M800" s="6"/>
      <c r="N800" s="6"/>
      <c r="O800" s="6"/>
      <c r="P800" s="7"/>
      <c r="Q800" s="1"/>
      <c r="R800" s="1"/>
    </row>
    <row r="801" spans="1:18" s="5" customFormat="1" x14ac:dyDescent="0.2">
      <c r="A801" s="1"/>
      <c r="B801" s="1"/>
      <c r="C801" s="58"/>
      <c r="D801" s="3"/>
      <c r="E801" s="4"/>
      <c r="F801" s="4"/>
      <c r="G801" s="5" t="str">
        <f t="shared" si="15"/>
        <v xml:space="preserve">  </v>
      </c>
      <c r="I801" s="1"/>
      <c r="J801" s="1"/>
      <c r="K801" s="6"/>
      <c r="L801" s="6"/>
      <c r="M801" s="6"/>
      <c r="N801" s="6"/>
      <c r="O801" s="6"/>
      <c r="P801" s="7"/>
      <c r="Q801" s="1"/>
      <c r="R801" s="1"/>
    </row>
    <row r="802" spans="1:18" s="5" customFormat="1" x14ac:dyDescent="0.2">
      <c r="A802" s="1"/>
      <c r="B802" s="1"/>
      <c r="C802" s="58"/>
      <c r="D802" s="3"/>
      <c r="E802" s="4"/>
      <c r="F802" s="4"/>
      <c r="G802" s="5" t="str">
        <f t="shared" si="15"/>
        <v xml:space="preserve">  </v>
      </c>
      <c r="I802" s="1"/>
      <c r="J802" s="1"/>
      <c r="K802" s="6"/>
      <c r="L802" s="6"/>
      <c r="M802" s="6"/>
      <c r="N802" s="6"/>
      <c r="O802" s="6"/>
      <c r="P802" s="7"/>
      <c r="Q802" s="1"/>
      <c r="R802" s="1"/>
    </row>
    <row r="803" spans="1:18" s="5" customFormat="1" x14ac:dyDescent="0.2">
      <c r="A803" s="1"/>
      <c r="B803" s="1"/>
      <c r="C803" s="58"/>
      <c r="D803" s="3"/>
      <c r="E803" s="4"/>
      <c r="F803" s="4"/>
      <c r="G803" s="5" t="str">
        <f t="shared" si="15"/>
        <v xml:space="preserve">  </v>
      </c>
      <c r="I803" s="1"/>
      <c r="J803" s="1"/>
      <c r="K803" s="6"/>
      <c r="L803" s="6"/>
      <c r="M803" s="6"/>
      <c r="N803" s="6"/>
      <c r="O803" s="6"/>
      <c r="P803" s="7"/>
      <c r="Q803" s="1"/>
      <c r="R803" s="1"/>
    </row>
    <row r="804" spans="1:18" s="5" customFormat="1" x14ac:dyDescent="0.2">
      <c r="A804" s="1"/>
      <c r="B804" s="1"/>
      <c r="C804" s="58"/>
      <c r="D804" s="3"/>
      <c r="E804" s="4"/>
      <c r="F804" s="4"/>
      <c r="G804" s="5" t="str">
        <f t="shared" si="15"/>
        <v xml:space="preserve">  </v>
      </c>
      <c r="I804" s="1"/>
      <c r="J804" s="1"/>
      <c r="K804" s="6"/>
      <c r="L804" s="6"/>
      <c r="M804" s="6"/>
      <c r="N804" s="6"/>
      <c r="O804" s="6"/>
      <c r="P804" s="7"/>
      <c r="Q804" s="1"/>
      <c r="R804" s="1"/>
    </row>
    <row r="805" spans="1:18" s="5" customFormat="1" x14ac:dyDescent="0.2">
      <c r="A805" s="1"/>
      <c r="B805" s="1"/>
      <c r="C805" s="58"/>
      <c r="D805" s="3"/>
      <c r="E805" s="4"/>
      <c r="F805" s="4"/>
      <c r="G805" s="5" t="str">
        <f t="shared" si="15"/>
        <v xml:space="preserve">  </v>
      </c>
      <c r="I805" s="1"/>
      <c r="J805" s="1"/>
      <c r="K805" s="6"/>
      <c r="L805" s="6"/>
      <c r="M805" s="6"/>
      <c r="N805" s="6"/>
      <c r="O805" s="6"/>
      <c r="P805" s="7"/>
      <c r="Q805" s="1"/>
      <c r="R805" s="1"/>
    </row>
    <row r="806" spans="1:18" s="5" customFormat="1" x14ac:dyDescent="0.2">
      <c r="A806" s="1"/>
      <c r="B806" s="1"/>
      <c r="C806" s="58"/>
      <c r="D806" s="3"/>
      <c r="E806" s="4"/>
      <c r="F806" s="4"/>
      <c r="G806" s="5" t="str">
        <f t="shared" si="15"/>
        <v xml:space="preserve">  </v>
      </c>
      <c r="I806" s="1"/>
      <c r="J806" s="1"/>
      <c r="K806" s="6"/>
      <c r="L806" s="6"/>
      <c r="M806" s="6"/>
      <c r="N806" s="6"/>
      <c r="O806" s="6"/>
      <c r="P806" s="7"/>
      <c r="Q806" s="1"/>
      <c r="R806" s="1"/>
    </row>
    <row r="807" spans="1:18" s="5" customFormat="1" x14ac:dyDescent="0.2">
      <c r="A807" s="1"/>
      <c r="B807" s="1"/>
      <c r="C807" s="58"/>
      <c r="D807" s="3"/>
      <c r="E807" s="4"/>
      <c r="F807" s="4"/>
      <c r="G807" s="5" t="str">
        <f t="shared" si="15"/>
        <v xml:space="preserve">  </v>
      </c>
      <c r="I807" s="1"/>
      <c r="J807" s="1"/>
      <c r="K807" s="6"/>
      <c r="L807" s="6"/>
      <c r="M807" s="6"/>
      <c r="N807" s="6"/>
      <c r="O807" s="6"/>
      <c r="P807" s="7"/>
      <c r="Q807" s="1"/>
      <c r="R807" s="1"/>
    </row>
    <row r="808" spans="1:18" s="5" customFormat="1" x14ac:dyDescent="0.2">
      <c r="A808" s="1"/>
      <c r="B808" s="1"/>
      <c r="C808" s="58"/>
      <c r="D808" s="3"/>
      <c r="E808" s="4"/>
      <c r="F808" s="4"/>
      <c r="G808" s="5" t="str">
        <f t="shared" si="15"/>
        <v xml:space="preserve">  </v>
      </c>
      <c r="I808" s="1"/>
      <c r="J808" s="1"/>
      <c r="K808" s="6"/>
      <c r="L808" s="6"/>
      <c r="M808" s="6"/>
      <c r="N808" s="6"/>
      <c r="O808" s="6"/>
      <c r="P808" s="7"/>
      <c r="Q808" s="1"/>
      <c r="R808" s="1"/>
    </row>
    <row r="809" spans="1:18" s="5" customFormat="1" x14ac:dyDescent="0.2">
      <c r="A809" s="1"/>
      <c r="B809" s="1"/>
      <c r="C809" s="58"/>
      <c r="D809" s="3"/>
      <c r="E809" s="4"/>
      <c r="F809" s="4"/>
      <c r="G809" s="5" t="str">
        <f t="shared" si="15"/>
        <v xml:space="preserve">  </v>
      </c>
      <c r="I809" s="1"/>
      <c r="J809" s="1"/>
      <c r="K809" s="6"/>
      <c r="L809" s="6"/>
      <c r="M809" s="6"/>
      <c r="N809" s="6"/>
      <c r="O809" s="6"/>
      <c r="P809" s="7"/>
      <c r="Q809" s="1"/>
      <c r="R809" s="1"/>
    </row>
    <row r="810" spans="1:18" s="5" customFormat="1" x14ac:dyDescent="0.2">
      <c r="A810" s="1"/>
      <c r="B810" s="1"/>
      <c r="C810" s="58"/>
      <c r="D810" s="3"/>
      <c r="E810" s="4"/>
      <c r="F810" s="4"/>
      <c r="G810" s="5" t="str">
        <f t="shared" si="15"/>
        <v xml:space="preserve">  </v>
      </c>
      <c r="I810" s="1"/>
      <c r="J810" s="1"/>
      <c r="K810" s="6"/>
      <c r="L810" s="6"/>
      <c r="M810" s="6"/>
      <c r="N810" s="6"/>
      <c r="O810" s="6"/>
      <c r="P810" s="7"/>
      <c r="Q810" s="1"/>
      <c r="R810" s="1"/>
    </row>
    <row r="811" spans="1:18" s="5" customFormat="1" x14ac:dyDescent="0.2">
      <c r="A811" s="1"/>
      <c r="B811" s="1"/>
      <c r="C811" s="58"/>
      <c r="D811" s="3"/>
      <c r="E811" s="4"/>
      <c r="F811" s="4"/>
      <c r="G811" s="5" t="str">
        <f t="shared" si="15"/>
        <v xml:space="preserve">  </v>
      </c>
      <c r="I811" s="1"/>
      <c r="J811" s="1"/>
      <c r="K811" s="6"/>
      <c r="L811" s="6"/>
      <c r="M811" s="6"/>
      <c r="N811" s="6"/>
      <c r="O811" s="6"/>
      <c r="P811" s="7"/>
      <c r="Q811" s="1"/>
      <c r="R811" s="1"/>
    </row>
    <row r="812" spans="1:18" s="5" customFormat="1" x14ac:dyDescent="0.2">
      <c r="A812" s="1"/>
      <c r="B812" s="1"/>
      <c r="C812" s="58"/>
      <c r="D812" s="3"/>
      <c r="E812" s="4"/>
      <c r="F812" s="4"/>
      <c r="G812" s="5" t="str">
        <f t="shared" si="15"/>
        <v xml:space="preserve">  </v>
      </c>
      <c r="I812" s="1"/>
      <c r="J812" s="1"/>
      <c r="K812" s="6"/>
      <c r="L812" s="6"/>
      <c r="M812" s="6"/>
      <c r="N812" s="6"/>
      <c r="O812" s="6"/>
      <c r="P812" s="7"/>
      <c r="Q812" s="1"/>
      <c r="R812" s="1"/>
    </row>
    <row r="813" spans="1:18" s="5" customFormat="1" x14ac:dyDescent="0.2">
      <c r="A813" s="1"/>
      <c r="B813" s="1"/>
      <c r="C813" s="58"/>
      <c r="D813" s="3"/>
      <c r="E813" s="4"/>
      <c r="F813" s="4"/>
      <c r="G813" s="5" t="str">
        <f t="shared" ref="G813:G876" si="16">IF(E813=0,"  ",(IF(F813=0,"  ",+E813*F813)))</f>
        <v xml:space="preserve">  </v>
      </c>
      <c r="I813" s="1"/>
      <c r="J813" s="1"/>
      <c r="K813" s="6"/>
      <c r="L813" s="6"/>
      <c r="M813" s="6"/>
      <c r="N813" s="6"/>
      <c r="O813" s="6"/>
      <c r="P813" s="7"/>
      <c r="Q813" s="1"/>
      <c r="R813" s="1"/>
    </row>
    <row r="814" spans="1:18" s="5" customFormat="1" x14ac:dyDescent="0.2">
      <c r="A814" s="1"/>
      <c r="B814" s="1"/>
      <c r="C814" s="58"/>
      <c r="D814" s="3"/>
      <c r="E814" s="4"/>
      <c r="F814" s="4"/>
      <c r="G814" s="5" t="str">
        <f t="shared" si="16"/>
        <v xml:space="preserve">  </v>
      </c>
      <c r="I814" s="1"/>
      <c r="J814" s="1"/>
      <c r="K814" s="6"/>
      <c r="L814" s="6"/>
      <c r="M814" s="6"/>
      <c r="N814" s="6"/>
      <c r="O814" s="6"/>
      <c r="P814" s="7"/>
      <c r="Q814" s="1"/>
      <c r="R814" s="1"/>
    </row>
    <row r="815" spans="1:18" s="5" customFormat="1" x14ac:dyDescent="0.2">
      <c r="A815" s="1"/>
      <c r="B815" s="1"/>
      <c r="C815" s="58"/>
      <c r="D815" s="3"/>
      <c r="E815" s="4"/>
      <c r="F815" s="4"/>
      <c r="G815" s="5" t="str">
        <f t="shared" si="16"/>
        <v xml:space="preserve">  </v>
      </c>
      <c r="I815" s="1"/>
      <c r="J815" s="1"/>
      <c r="K815" s="6"/>
      <c r="L815" s="6"/>
      <c r="M815" s="6"/>
      <c r="N815" s="6"/>
      <c r="O815" s="6"/>
      <c r="P815" s="7"/>
      <c r="Q815" s="1"/>
      <c r="R815" s="1"/>
    </row>
    <row r="816" spans="1:18" s="5" customFormat="1" x14ac:dyDescent="0.2">
      <c r="A816" s="1"/>
      <c r="B816" s="1"/>
      <c r="C816" s="58"/>
      <c r="D816" s="3"/>
      <c r="E816" s="4"/>
      <c r="F816" s="4"/>
      <c r="G816" s="5" t="str">
        <f t="shared" si="16"/>
        <v xml:space="preserve">  </v>
      </c>
      <c r="I816" s="1"/>
      <c r="J816" s="1"/>
      <c r="K816" s="6"/>
      <c r="L816" s="6"/>
      <c r="M816" s="6"/>
      <c r="N816" s="6"/>
      <c r="O816" s="6"/>
      <c r="P816" s="7"/>
      <c r="Q816" s="1"/>
      <c r="R816" s="1"/>
    </row>
    <row r="817" spans="1:18" s="5" customFormat="1" x14ac:dyDescent="0.2">
      <c r="A817" s="1"/>
      <c r="B817" s="1"/>
      <c r="C817" s="58"/>
      <c r="D817" s="3"/>
      <c r="E817" s="4"/>
      <c r="F817" s="4"/>
      <c r="G817" s="5" t="str">
        <f t="shared" si="16"/>
        <v xml:space="preserve">  </v>
      </c>
      <c r="I817" s="1"/>
      <c r="J817" s="1"/>
      <c r="K817" s="6"/>
      <c r="L817" s="6"/>
      <c r="M817" s="6"/>
      <c r="N817" s="6"/>
      <c r="O817" s="6"/>
      <c r="P817" s="7"/>
      <c r="Q817" s="1"/>
      <c r="R817" s="1"/>
    </row>
    <row r="818" spans="1:18" s="5" customFormat="1" x14ac:dyDescent="0.2">
      <c r="A818" s="1"/>
      <c r="B818" s="1"/>
      <c r="C818" s="58"/>
      <c r="D818" s="3"/>
      <c r="E818" s="4"/>
      <c r="F818" s="4"/>
      <c r="G818" s="5" t="str">
        <f t="shared" si="16"/>
        <v xml:space="preserve">  </v>
      </c>
      <c r="I818" s="1"/>
      <c r="J818" s="1"/>
      <c r="K818" s="6"/>
      <c r="L818" s="6"/>
      <c r="M818" s="6"/>
      <c r="N818" s="6"/>
      <c r="O818" s="6"/>
      <c r="P818" s="7"/>
      <c r="Q818" s="1"/>
      <c r="R818" s="1"/>
    </row>
    <row r="819" spans="1:18" s="5" customFormat="1" x14ac:dyDescent="0.2">
      <c r="A819" s="1"/>
      <c r="B819" s="1"/>
      <c r="C819" s="58"/>
      <c r="D819" s="3"/>
      <c r="E819" s="4"/>
      <c r="F819" s="4"/>
      <c r="G819" s="5" t="str">
        <f t="shared" si="16"/>
        <v xml:space="preserve">  </v>
      </c>
      <c r="I819" s="1"/>
      <c r="J819" s="1"/>
      <c r="K819" s="6"/>
      <c r="L819" s="6"/>
      <c r="M819" s="6"/>
      <c r="N819" s="6"/>
      <c r="O819" s="6"/>
      <c r="P819" s="7"/>
      <c r="Q819" s="1"/>
      <c r="R819" s="1"/>
    </row>
    <row r="820" spans="1:18" s="5" customFormat="1" x14ac:dyDescent="0.2">
      <c r="A820" s="1"/>
      <c r="B820" s="1"/>
      <c r="C820" s="58"/>
      <c r="D820" s="3"/>
      <c r="E820" s="4"/>
      <c r="F820" s="4"/>
      <c r="G820" s="5" t="str">
        <f t="shared" si="16"/>
        <v xml:space="preserve">  </v>
      </c>
      <c r="I820" s="1"/>
      <c r="J820" s="1"/>
      <c r="K820" s="6"/>
      <c r="L820" s="6"/>
      <c r="M820" s="6"/>
      <c r="N820" s="6"/>
      <c r="O820" s="6"/>
      <c r="P820" s="7"/>
      <c r="Q820" s="1"/>
      <c r="R820" s="1"/>
    </row>
    <row r="821" spans="1:18" s="5" customFormat="1" x14ac:dyDescent="0.2">
      <c r="A821" s="1"/>
      <c r="B821" s="1"/>
      <c r="C821" s="58"/>
      <c r="D821" s="3"/>
      <c r="E821" s="4"/>
      <c r="F821" s="4"/>
      <c r="G821" s="5" t="str">
        <f t="shared" si="16"/>
        <v xml:space="preserve">  </v>
      </c>
      <c r="I821" s="1"/>
      <c r="J821" s="1"/>
      <c r="K821" s="6"/>
      <c r="L821" s="6"/>
      <c r="M821" s="6"/>
      <c r="N821" s="6"/>
      <c r="O821" s="6"/>
      <c r="P821" s="7"/>
      <c r="Q821" s="1"/>
      <c r="R821" s="1"/>
    </row>
    <row r="822" spans="1:18" s="5" customFormat="1" x14ac:dyDescent="0.2">
      <c r="A822" s="1"/>
      <c r="B822" s="1"/>
      <c r="C822" s="58"/>
      <c r="D822" s="3"/>
      <c r="E822" s="4"/>
      <c r="F822" s="4"/>
      <c r="G822" s="5" t="str">
        <f t="shared" si="16"/>
        <v xml:space="preserve">  </v>
      </c>
      <c r="I822" s="1"/>
      <c r="J822" s="1"/>
      <c r="K822" s="6"/>
      <c r="L822" s="6"/>
      <c r="M822" s="6"/>
      <c r="N822" s="6"/>
      <c r="O822" s="6"/>
      <c r="P822" s="7"/>
      <c r="Q822" s="1"/>
      <c r="R822" s="1"/>
    </row>
    <row r="823" spans="1:18" s="5" customFormat="1" x14ac:dyDescent="0.2">
      <c r="A823" s="1"/>
      <c r="B823" s="1"/>
      <c r="C823" s="58"/>
      <c r="D823" s="3"/>
      <c r="E823" s="4"/>
      <c r="F823" s="4"/>
      <c r="G823" s="5" t="str">
        <f t="shared" si="16"/>
        <v xml:space="preserve">  </v>
      </c>
      <c r="I823" s="1"/>
      <c r="J823" s="1"/>
      <c r="K823" s="6"/>
      <c r="L823" s="6"/>
      <c r="M823" s="6"/>
      <c r="N823" s="6"/>
      <c r="O823" s="6"/>
      <c r="P823" s="7"/>
      <c r="Q823" s="1"/>
      <c r="R823" s="1"/>
    </row>
    <row r="824" spans="1:18" s="5" customFormat="1" x14ac:dyDescent="0.2">
      <c r="A824" s="1"/>
      <c r="B824" s="1"/>
      <c r="C824" s="58"/>
      <c r="D824" s="3"/>
      <c r="E824" s="4"/>
      <c r="F824" s="4"/>
      <c r="G824" s="5" t="str">
        <f t="shared" si="16"/>
        <v xml:space="preserve">  </v>
      </c>
      <c r="I824" s="1"/>
      <c r="J824" s="1"/>
      <c r="K824" s="6"/>
      <c r="L824" s="6"/>
      <c r="M824" s="6"/>
      <c r="N824" s="6"/>
      <c r="O824" s="6"/>
      <c r="P824" s="7"/>
      <c r="Q824" s="1"/>
      <c r="R824" s="1"/>
    </row>
    <row r="825" spans="1:18" s="5" customFormat="1" x14ac:dyDescent="0.2">
      <c r="A825" s="1"/>
      <c r="B825" s="1"/>
      <c r="C825" s="58"/>
      <c r="D825" s="3"/>
      <c r="E825" s="4"/>
      <c r="F825" s="4"/>
      <c r="G825" s="5" t="str">
        <f t="shared" si="16"/>
        <v xml:space="preserve">  </v>
      </c>
      <c r="I825" s="1"/>
      <c r="J825" s="1"/>
      <c r="K825" s="6"/>
      <c r="L825" s="6"/>
      <c r="M825" s="6"/>
      <c r="N825" s="6"/>
      <c r="O825" s="6"/>
      <c r="P825" s="7"/>
      <c r="Q825" s="1"/>
      <c r="R825" s="1"/>
    </row>
    <row r="826" spans="1:18" s="5" customFormat="1" x14ac:dyDescent="0.2">
      <c r="A826" s="1"/>
      <c r="B826" s="1"/>
      <c r="C826" s="58"/>
      <c r="D826" s="3"/>
      <c r="E826" s="4"/>
      <c r="F826" s="4"/>
      <c r="G826" s="5" t="str">
        <f t="shared" si="16"/>
        <v xml:space="preserve">  </v>
      </c>
      <c r="I826" s="1"/>
      <c r="J826" s="1"/>
      <c r="K826" s="6"/>
      <c r="L826" s="6"/>
      <c r="M826" s="6"/>
      <c r="N826" s="6"/>
      <c r="O826" s="6"/>
      <c r="P826" s="7"/>
      <c r="Q826" s="1"/>
      <c r="R826" s="1"/>
    </row>
    <row r="827" spans="1:18" s="5" customFormat="1" x14ac:dyDescent="0.2">
      <c r="A827" s="1"/>
      <c r="B827" s="1"/>
      <c r="C827" s="58"/>
      <c r="D827" s="3"/>
      <c r="E827" s="4"/>
      <c r="F827" s="4"/>
      <c r="G827" s="5" t="str">
        <f t="shared" si="16"/>
        <v xml:space="preserve">  </v>
      </c>
      <c r="I827" s="1"/>
      <c r="J827" s="1"/>
      <c r="K827" s="6"/>
      <c r="L827" s="6"/>
      <c r="M827" s="6"/>
      <c r="N827" s="6"/>
      <c r="O827" s="6"/>
      <c r="P827" s="7"/>
      <c r="Q827" s="1"/>
      <c r="R827" s="1"/>
    </row>
    <row r="828" spans="1:18" s="5" customFormat="1" x14ac:dyDescent="0.2">
      <c r="A828" s="1"/>
      <c r="B828" s="1"/>
      <c r="C828" s="58"/>
      <c r="D828" s="3"/>
      <c r="E828" s="4"/>
      <c r="F828" s="4"/>
      <c r="G828" s="5" t="str">
        <f t="shared" si="16"/>
        <v xml:space="preserve">  </v>
      </c>
      <c r="I828" s="1"/>
      <c r="J828" s="1"/>
      <c r="K828" s="6"/>
      <c r="L828" s="6"/>
      <c r="M828" s="6"/>
      <c r="N828" s="6"/>
      <c r="O828" s="6"/>
      <c r="P828" s="7"/>
      <c r="Q828" s="1"/>
      <c r="R828" s="1"/>
    </row>
    <row r="829" spans="1:18" s="5" customFormat="1" x14ac:dyDescent="0.2">
      <c r="A829" s="1"/>
      <c r="B829" s="1"/>
      <c r="C829" s="58"/>
      <c r="D829" s="3"/>
      <c r="E829" s="4"/>
      <c r="F829" s="4"/>
      <c r="G829" s="5" t="str">
        <f t="shared" si="16"/>
        <v xml:space="preserve">  </v>
      </c>
      <c r="I829" s="1"/>
      <c r="J829" s="1"/>
      <c r="K829" s="6"/>
      <c r="L829" s="6"/>
      <c r="M829" s="6"/>
      <c r="N829" s="6"/>
      <c r="O829" s="6"/>
      <c r="P829" s="7"/>
      <c r="Q829" s="1"/>
      <c r="R829" s="1"/>
    </row>
    <row r="830" spans="1:18" s="5" customFormat="1" x14ac:dyDescent="0.2">
      <c r="A830" s="1"/>
      <c r="B830" s="1"/>
      <c r="C830" s="58"/>
      <c r="D830" s="3"/>
      <c r="E830" s="4"/>
      <c r="F830" s="4"/>
      <c r="G830" s="5" t="str">
        <f t="shared" si="16"/>
        <v xml:space="preserve">  </v>
      </c>
      <c r="I830" s="1"/>
      <c r="J830" s="1"/>
      <c r="K830" s="6"/>
      <c r="L830" s="6"/>
      <c r="M830" s="6"/>
      <c r="N830" s="6"/>
      <c r="O830" s="6"/>
      <c r="P830" s="7"/>
      <c r="Q830" s="1"/>
      <c r="R830" s="1"/>
    </row>
    <row r="831" spans="1:18" s="5" customFormat="1" x14ac:dyDescent="0.2">
      <c r="A831" s="1"/>
      <c r="B831" s="1"/>
      <c r="C831" s="58"/>
      <c r="D831" s="3"/>
      <c r="E831" s="4"/>
      <c r="F831" s="4"/>
      <c r="G831" s="5" t="str">
        <f t="shared" si="16"/>
        <v xml:space="preserve">  </v>
      </c>
      <c r="I831" s="1"/>
      <c r="J831" s="1"/>
      <c r="K831" s="6"/>
      <c r="L831" s="6"/>
      <c r="M831" s="6"/>
      <c r="N831" s="6"/>
      <c r="O831" s="6"/>
      <c r="P831" s="7"/>
      <c r="Q831" s="1"/>
      <c r="R831" s="1"/>
    </row>
    <row r="832" spans="1:18" s="5" customFormat="1" x14ac:dyDescent="0.2">
      <c r="A832" s="1"/>
      <c r="B832" s="1"/>
      <c r="C832" s="58"/>
      <c r="D832" s="3"/>
      <c r="E832" s="4"/>
      <c r="F832" s="4"/>
      <c r="G832" s="5" t="str">
        <f t="shared" si="16"/>
        <v xml:space="preserve">  </v>
      </c>
      <c r="I832" s="1"/>
      <c r="J832" s="1"/>
      <c r="K832" s="6"/>
      <c r="L832" s="6"/>
      <c r="M832" s="6"/>
      <c r="N832" s="6"/>
      <c r="O832" s="6"/>
      <c r="P832" s="7"/>
      <c r="Q832" s="1"/>
      <c r="R832" s="1"/>
    </row>
    <row r="833" spans="1:18" s="5" customFormat="1" x14ac:dyDescent="0.2">
      <c r="A833" s="1"/>
      <c r="B833" s="1"/>
      <c r="C833" s="58"/>
      <c r="D833" s="3"/>
      <c r="E833" s="4"/>
      <c r="F833" s="4"/>
      <c r="G833" s="5" t="str">
        <f t="shared" si="16"/>
        <v xml:space="preserve">  </v>
      </c>
      <c r="I833" s="1"/>
      <c r="J833" s="1"/>
      <c r="K833" s="6"/>
      <c r="L833" s="6"/>
      <c r="M833" s="6"/>
      <c r="N833" s="6"/>
      <c r="O833" s="6"/>
      <c r="P833" s="7"/>
      <c r="Q833" s="1"/>
      <c r="R833" s="1"/>
    </row>
    <row r="834" spans="1:18" s="5" customFormat="1" x14ac:dyDescent="0.2">
      <c r="A834" s="1"/>
      <c r="B834" s="1"/>
      <c r="C834" s="58"/>
      <c r="D834" s="3"/>
      <c r="E834" s="4"/>
      <c r="F834" s="4"/>
      <c r="G834" s="5" t="str">
        <f t="shared" si="16"/>
        <v xml:space="preserve">  </v>
      </c>
      <c r="I834" s="1"/>
      <c r="J834" s="1"/>
      <c r="K834" s="6"/>
      <c r="L834" s="6"/>
      <c r="M834" s="6"/>
      <c r="N834" s="6"/>
      <c r="O834" s="6"/>
      <c r="P834" s="7"/>
      <c r="Q834" s="1"/>
      <c r="R834" s="1"/>
    </row>
    <row r="835" spans="1:18" s="5" customFormat="1" x14ac:dyDescent="0.2">
      <c r="A835" s="1"/>
      <c r="B835" s="1"/>
      <c r="C835" s="58"/>
      <c r="D835" s="3"/>
      <c r="E835" s="4"/>
      <c r="F835" s="4"/>
      <c r="G835" s="5" t="str">
        <f t="shared" si="16"/>
        <v xml:space="preserve">  </v>
      </c>
      <c r="I835" s="1"/>
      <c r="J835" s="1"/>
      <c r="K835" s="6"/>
      <c r="L835" s="6"/>
      <c r="M835" s="6"/>
      <c r="N835" s="6"/>
      <c r="O835" s="6"/>
      <c r="P835" s="7"/>
      <c r="Q835" s="1"/>
      <c r="R835" s="1"/>
    </row>
    <row r="836" spans="1:18" s="5" customFormat="1" x14ac:dyDescent="0.2">
      <c r="A836" s="1"/>
      <c r="B836" s="1"/>
      <c r="C836" s="58"/>
      <c r="D836" s="3"/>
      <c r="E836" s="4"/>
      <c r="F836" s="4"/>
      <c r="G836" s="5" t="str">
        <f t="shared" si="16"/>
        <v xml:space="preserve">  </v>
      </c>
      <c r="I836" s="1"/>
      <c r="J836" s="1"/>
      <c r="K836" s="6"/>
      <c r="L836" s="6"/>
      <c r="M836" s="6"/>
      <c r="N836" s="6"/>
      <c r="O836" s="6"/>
      <c r="P836" s="7"/>
      <c r="Q836" s="1"/>
      <c r="R836" s="1"/>
    </row>
    <row r="837" spans="1:18" s="5" customFormat="1" x14ac:dyDescent="0.2">
      <c r="A837" s="1"/>
      <c r="B837" s="1"/>
      <c r="C837" s="58"/>
      <c r="D837" s="3"/>
      <c r="E837" s="4"/>
      <c r="F837" s="4"/>
      <c r="G837" s="5" t="str">
        <f t="shared" si="16"/>
        <v xml:space="preserve">  </v>
      </c>
      <c r="I837" s="1"/>
      <c r="J837" s="1"/>
      <c r="K837" s="6"/>
      <c r="L837" s="6"/>
      <c r="M837" s="6"/>
      <c r="N837" s="6"/>
      <c r="O837" s="6"/>
      <c r="P837" s="7"/>
      <c r="Q837" s="1"/>
      <c r="R837" s="1"/>
    </row>
    <row r="838" spans="1:18" s="5" customFormat="1" x14ac:dyDescent="0.2">
      <c r="A838" s="1"/>
      <c r="B838" s="1"/>
      <c r="C838" s="58"/>
      <c r="D838" s="3"/>
      <c r="E838" s="4"/>
      <c r="F838" s="4"/>
      <c r="G838" s="5" t="str">
        <f t="shared" si="16"/>
        <v xml:space="preserve">  </v>
      </c>
      <c r="I838" s="1"/>
      <c r="J838" s="1"/>
      <c r="K838" s="6"/>
      <c r="L838" s="6"/>
      <c r="M838" s="6"/>
      <c r="N838" s="6"/>
      <c r="O838" s="6"/>
      <c r="P838" s="7"/>
      <c r="Q838" s="1"/>
      <c r="R838" s="1"/>
    </row>
    <row r="839" spans="1:18" s="5" customFormat="1" x14ac:dyDescent="0.2">
      <c r="A839" s="1"/>
      <c r="B839" s="1"/>
      <c r="C839" s="58"/>
      <c r="D839" s="3"/>
      <c r="E839" s="4"/>
      <c r="F839" s="4"/>
      <c r="G839" s="5" t="str">
        <f t="shared" si="16"/>
        <v xml:space="preserve">  </v>
      </c>
      <c r="I839" s="1"/>
      <c r="J839" s="1"/>
      <c r="K839" s="6"/>
      <c r="L839" s="6"/>
      <c r="M839" s="6"/>
      <c r="N839" s="6"/>
      <c r="O839" s="6"/>
      <c r="P839" s="7"/>
      <c r="Q839" s="1"/>
      <c r="R839" s="1"/>
    </row>
    <row r="840" spans="1:18" s="5" customFormat="1" x14ac:dyDescent="0.2">
      <c r="A840" s="1"/>
      <c r="B840" s="1"/>
      <c r="C840" s="58"/>
      <c r="D840" s="3"/>
      <c r="E840" s="4"/>
      <c r="F840" s="4"/>
      <c r="G840" s="5" t="str">
        <f t="shared" si="16"/>
        <v xml:space="preserve">  </v>
      </c>
      <c r="I840" s="1"/>
      <c r="J840" s="1"/>
      <c r="K840" s="6"/>
      <c r="L840" s="6"/>
      <c r="M840" s="6"/>
      <c r="N840" s="6"/>
      <c r="O840" s="6"/>
      <c r="P840" s="7"/>
      <c r="Q840" s="1"/>
      <c r="R840" s="1"/>
    </row>
    <row r="841" spans="1:18" s="5" customFormat="1" x14ac:dyDescent="0.2">
      <c r="A841" s="1"/>
      <c r="B841" s="1"/>
      <c r="C841" s="58"/>
      <c r="D841" s="3"/>
      <c r="E841" s="4"/>
      <c r="F841" s="4"/>
      <c r="G841" s="5" t="str">
        <f t="shared" si="16"/>
        <v xml:space="preserve">  </v>
      </c>
      <c r="I841" s="1"/>
      <c r="J841" s="1"/>
      <c r="K841" s="6"/>
      <c r="L841" s="6"/>
      <c r="M841" s="6"/>
      <c r="N841" s="6"/>
      <c r="O841" s="6"/>
      <c r="P841" s="7"/>
      <c r="Q841" s="1"/>
      <c r="R841" s="1"/>
    </row>
    <row r="842" spans="1:18" s="5" customFormat="1" x14ac:dyDescent="0.2">
      <c r="A842" s="1"/>
      <c r="B842" s="1"/>
      <c r="C842" s="58"/>
      <c r="D842" s="3"/>
      <c r="E842" s="4"/>
      <c r="F842" s="4"/>
      <c r="G842" s="5" t="str">
        <f t="shared" si="16"/>
        <v xml:space="preserve">  </v>
      </c>
      <c r="I842" s="1"/>
      <c r="J842" s="1"/>
      <c r="K842" s="6"/>
      <c r="L842" s="6"/>
      <c r="M842" s="6"/>
      <c r="N842" s="6"/>
      <c r="O842" s="6"/>
      <c r="P842" s="7"/>
      <c r="Q842" s="1"/>
      <c r="R842" s="1"/>
    </row>
    <row r="843" spans="1:18" s="5" customFormat="1" x14ac:dyDescent="0.2">
      <c r="A843" s="1"/>
      <c r="B843" s="1"/>
      <c r="C843" s="58"/>
      <c r="D843" s="3"/>
      <c r="E843" s="4"/>
      <c r="F843" s="4"/>
      <c r="G843" s="5" t="str">
        <f t="shared" si="16"/>
        <v xml:space="preserve">  </v>
      </c>
      <c r="I843" s="1"/>
      <c r="J843" s="1"/>
      <c r="K843" s="6"/>
      <c r="L843" s="6"/>
      <c r="M843" s="6"/>
      <c r="N843" s="6"/>
      <c r="O843" s="6"/>
      <c r="P843" s="7"/>
      <c r="Q843" s="1"/>
      <c r="R843" s="1"/>
    </row>
    <row r="844" spans="1:18" s="5" customFormat="1" x14ac:dyDescent="0.2">
      <c r="A844" s="1"/>
      <c r="B844" s="1"/>
      <c r="C844" s="58"/>
      <c r="D844" s="3"/>
      <c r="E844" s="4"/>
      <c r="F844" s="4"/>
      <c r="G844" s="5" t="str">
        <f t="shared" si="16"/>
        <v xml:space="preserve">  </v>
      </c>
      <c r="I844" s="1"/>
      <c r="J844" s="1"/>
      <c r="K844" s="6"/>
      <c r="L844" s="6"/>
      <c r="M844" s="6"/>
      <c r="N844" s="6"/>
      <c r="O844" s="6"/>
      <c r="P844" s="7"/>
      <c r="Q844" s="1"/>
      <c r="R844" s="1"/>
    </row>
    <row r="845" spans="1:18" s="5" customFormat="1" x14ac:dyDescent="0.2">
      <c r="A845" s="1"/>
      <c r="B845" s="1"/>
      <c r="C845" s="58"/>
      <c r="D845" s="3"/>
      <c r="E845" s="4"/>
      <c r="F845" s="4"/>
      <c r="G845" s="5" t="str">
        <f t="shared" si="16"/>
        <v xml:space="preserve">  </v>
      </c>
      <c r="I845" s="1"/>
      <c r="J845" s="1"/>
      <c r="K845" s="6"/>
      <c r="L845" s="6"/>
      <c r="M845" s="6"/>
      <c r="N845" s="6"/>
      <c r="O845" s="6"/>
      <c r="P845" s="7"/>
      <c r="Q845" s="1"/>
      <c r="R845" s="1"/>
    </row>
    <row r="846" spans="1:18" s="5" customFormat="1" x14ac:dyDescent="0.2">
      <c r="A846" s="1"/>
      <c r="B846" s="1"/>
      <c r="C846" s="58"/>
      <c r="D846" s="3"/>
      <c r="E846" s="4"/>
      <c r="F846" s="4"/>
      <c r="G846" s="5" t="str">
        <f t="shared" si="16"/>
        <v xml:space="preserve">  </v>
      </c>
      <c r="I846" s="1"/>
      <c r="J846" s="1"/>
      <c r="K846" s="6"/>
      <c r="L846" s="6"/>
      <c r="M846" s="6"/>
      <c r="N846" s="6"/>
      <c r="O846" s="6"/>
      <c r="P846" s="7"/>
      <c r="Q846" s="1"/>
      <c r="R846" s="1"/>
    </row>
    <row r="847" spans="1:18" s="5" customFormat="1" x14ac:dyDescent="0.2">
      <c r="A847" s="1"/>
      <c r="B847" s="1"/>
      <c r="C847" s="58"/>
      <c r="D847" s="3"/>
      <c r="E847" s="4"/>
      <c r="F847" s="4"/>
      <c r="G847" s="5" t="str">
        <f t="shared" si="16"/>
        <v xml:space="preserve">  </v>
      </c>
      <c r="I847" s="1"/>
      <c r="J847" s="1"/>
      <c r="K847" s="6"/>
      <c r="L847" s="6"/>
      <c r="M847" s="6"/>
      <c r="N847" s="6"/>
      <c r="O847" s="6"/>
      <c r="P847" s="7"/>
      <c r="Q847" s="1"/>
      <c r="R847" s="1"/>
    </row>
    <row r="848" spans="1:18" s="5" customFormat="1" x14ac:dyDescent="0.2">
      <c r="A848" s="1"/>
      <c r="B848" s="1"/>
      <c r="C848" s="58"/>
      <c r="D848" s="3"/>
      <c r="E848" s="4"/>
      <c r="F848" s="4"/>
      <c r="G848" s="5" t="str">
        <f t="shared" si="16"/>
        <v xml:space="preserve">  </v>
      </c>
      <c r="I848" s="1"/>
      <c r="J848" s="1"/>
      <c r="K848" s="6"/>
      <c r="L848" s="6"/>
      <c r="M848" s="6"/>
      <c r="N848" s="6"/>
      <c r="O848" s="6"/>
      <c r="P848" s="7"/>
      <c r="Q848" s="1"/>
      <c r="R848" s="1"/>
    </row>
    <row r="849" spans="1:18" s="5" customFormat="1" x14ac:dyDescent="0.2">
      <c r="A849" s="1"/>
      <c r="B849" s="1"/>
      <c r="C849" s="58"/>
      <c r="D849" s="3"/>
      <c r="E849" s="4"/>
      <c r="F849" s="4"/>
      <c r="G849" s="5" t="str">
        <f t="shared" si="16"/>
        <v xml:space="preserve">  </v>
      </c>
      <c r="I849" s="1"/>
      <c r="J849" s="1"/>
      <c r="K849" s="6"/>
      <c r="L849" s="6"/>
      <c r="M849" s="6"/>
      <c r="N849" s="6"/>
      <c r="O849" s="6"/>
      <c r="P849" s="7"/>
      <c r="Q849" s="1"/>
      <c r="R849" s="1"/>
    </row>
    <row r="850" spans="1:18" s="5" customFormat="1" x14ac:dyDescent="0.2">
      <c r="A850" s="1"/>
      <c r="B850" s="1"/>
      <c r="C850" s="58"/>
      <c r="D850" s="3"/>
      <c r="E850" s="4"/>
      <c r="F850" s="4"/>
      <c r="G850" s="5" t="str">
        <f t="shared" si="16"/>
        <v xml:space="preserve">  </v>
      </c>
      <c r="I850" s="1"/>
      <c r="J850" s="1"/>
      <c r="K850" s="6"/>
      <c r="L850" s="6"/>
      <c r="M850" s="6"/>
      <c r="N850" s="6"/>
      <c r="O850" s="6"/>
      <c r="P850" s="7"/>
      <c r="Q850" s="1"/>
      <c r="R850" s="1"/>
    </row>
    <row r="851" spans="1:18" s="5" customFormat="1" x14ac:dyDescent="0.2">
      <c r="A851" s="1"/>
      <c r="B851" s="1"/>
      <c r="C851" s="58"/>
      <c r="D851" s="3"/>
      <c r="E851" s="4"/>
      <c r="F851" s="4"/>
      <c r="G851" s="5" t="str">
        <f t="shared" si="16"/>
        <v xml:space="preserve">  </v>
      </c>
      <c r="I851" s="1"/>
      <c r="J851" s="1"/>
      <c r="K851" s="6"/>
      <c r="L851" s="6"/>
      <c r="M851" s="6"/>
      <c r="N851" s="6"/>
      <c r="O851" s="6"/>
      <c r="P851" s="7"/>
      <c r="Q851" s="1"/>
      <c r="R851" s="1"/>
    </row>
    <row r="852" spans="1:18" s="5" customFormat="1" x14ac:dyDescent="0.2">
      <c r="A852" s="1"/>
      <c r="B852" s="1"/>
      <c r="C852" s="58"/>
      <c r="D852" s="3"/>
      <c r="E852" s="4"/>
      <c r="F852" s="4"/>
      <c r="G852" s="5" t="str">
        <f t="shared" si="16"/>
        <v xml:space="preserve">  </v>
      </c>
      <c r="I852" s="1"/>
      <c r="J852" s="1"/>
      <c r="K852" s="6"/>
      <c r="L852" s="6"/>
      <c r="M852" s="6"/>
      <c r="N852" s="6"/>
      <c r="O852" s="6"/>
      <c r="P852" s="7"/>
      <c r="Q852" s="1"/>
      <c r="R852" s="1"/>
    </row>
    <row r="853" spans="1:18" s="5" customFormat="1" x14ac:dyDescent="0.2">
      <c r="A853" s="1"/>
      <c r="B853" s="1"/>
      <c r="C853" s="58"/>
      <c r="D853" s="3"/>
      <c r="E853" s="4"/>
      <c r="F853" s="4"/>
      <c r="G853" s="5" t="str">
        <f t="shared" si="16"/>
        <v xml:space="preserve">  </v>
      </c>
      <c r="I853" s="1"/>
      <c r="J853" s="1"/>
      <c r="K853" s="6"/>
      <c r="L853" s="6"/>
      <c r="M853" s="6"/>
      <c r="N853" s="6"/>
      <c r="O853" s="6"/>
      <c r="P853" s="7"/>
      <c r="Q853" s="1"/>
      <c r="R853" s="1"/>
    </row>
    <row r="854" spans="1:18" s="5" customFormat="1" x14ac:dyDescent="0.2">
      <c r="A854" s="1"/>
      <c r="B854" s="1"/>
      <c r="C854" s="58"/>
      <c r="D854" s="3"/>
      <c r="E854" s="4"/>
      <c r="F854" s="4"/>
      <c r="G854" s="5" t="str">
        <f t="shared" si="16"/>
        <v xml:space="preserve">  </v>
      </c>
      <c r="I854" s="1"/>
      <c r="J854" s="1"/>
      <c r="K854" s="6"/>
      <c r="L854" s="6"/>
      <c r="M854" s="6"/>
      <c r="N854" s="6"/>
      <c r="O854" s="6"/>
      <c r="P854" s="7"/>
      <c r="Q854" s="1"/>
      <c r="R854" s="1"/>
    </row>
    <row r="855" spans="1:18" s="5" customFormat="1" x14ac:dyDescent="0.2">
      <c r="A855" s="1"/>
      <c r="B855" s="1"/>
      <c r="C855" s="58"/>
      <c r="D855" s="3"/>
      <c r="E855" s="4"/>
      <c r="F855" s="4"/>
      <c r="G855" s="5" t="str">
        <f t="shared" si="16"/>
        <v xml:space="preserve">  </v>
      </c>
      <c r="I855" s="1"/>
      <c r="J855" s="1"/>
      <c r="K855" s="6"/>
      <c r="L855" s="6"/>
      <c r="M855" s="6"/>
      <c r="N855" s="6"/>
      <c r="O855" s="6"/>
      <c r="P855" s="7"/>
      <c r="Q855" s="1"/>
      <c r="R855" s="1"/>
    </row>
    <row r="856" spans="1:18" s="5" customFormat="1" x14ac:dyDescent="0.2">
      <c r="A856" s="1"/>
      <c r="B856" s="1"/>
      <c r="C856" s="58"/>
      <c r="D856" s="3"/>
      <c r="E856" s="4"/>
      <c r="F856" s="4"/>
      <c r="G856" s="5" t="str">
        <f t="shared" si="16"/>
        <v xml:space="preserve">  </v>
      </c>
      <c r="I856" s="1"/>
      <c r="J856" s="1"/>
      <c r="K856" s="6"/>
      <c r="L856" s="6"/>
      <c r="M856" s="6"/>
      <c r="N856" s="6"/>
      <c r="O856" s="6"/>
      <c r="P856" s="7"/>
      <c r="Q856" s="1"/>
      <c r="R856" s="1"/>
    </row>
    <row r="857" spans="1:18" s="5" customFormat="1" x14ac:dyDescent="0.2">
      <c r="A857" s="1"/>
      <c r="B857" s="1"/>
      <c r="C857" s="58"/>
      <c r="D857" s="3"/>
      <c r="E857" s="4"/>
      <c r="F857" s="4"/>
      <c r="G857" s="5" t="str">
        <f t="shared" si="16"/>
        <v xml:space="preserve">  </v>
      </c>
      <c r="I857" s="1"/>
      <c r="J857" s="1"/>
      <c r="K857" s="6"/>
      <c r="L857" s="6"/>
      <c r="M857" s="6"/>
      <c r="N857" s="6"/>
      <c r="O857" s="6"/>
      <c r="P857" s="7"/>
      <c r="Q857" s="1"/>
      <c r="R857" s="1"/>
    </row>
    <row r="858" spans="1:18" s="5" customFormat="1" x14ac:dyDescent="0.2">
      <c r="A858" s="1"/>
      <c r="B858" s="1"/>
      <c r="C858" s="58"/>
      <c r="D858" s="3"/>
      <c r="E858" s="4"/>
      <c r="F858" s="4"/>
      <c r="G858" s="5" t="str">
        <f t="shared" si="16"/>
        <v xml:space="preserve">  </v>
      </c>
      <c r="I858" s="1"/>
      <c r="J858" s="1"/>
      <c r="K858" s="6"/>
      <c r="L858" s="6"/>
      <c r="M858" s="6"/>
      <c r="N858" s="6"/>
      <c r="O858" s="6"/>
      <c r="P858" s="7"/>
      <c r="Q858" s="1"/>
      <c r="R858" s="1"/>
    </row>
    <row r="859" spans="1:18" s="5" customFormat="1" x14ac:dyDescent="0.2">
      <c r="A859" s="1"/>
      <c r="B859" s="1"/>
      <c r="C859" s="58"/>
      <c r="D859" s="3"/>
      <c r="E859" s="4"/>
      <c r="F859" s="4"/>
      <c r="G859" s="5" t="str">
        <f t="shared" si="16"/>
        <v xml:space="preserve">  </v>
      </c>
      <c r="I859" s="1"/>
      <c r="J859" s="1"/>
      <c r="K859" s="6"/>
      <c r="L859" s="6"/>
      <c r="M859" s="6"/>
      <c r="N859" s="6"/>
      <c r="O859" s="6"/>
      <c r="P859" s="7"/>
      <c r="Q859" s="1"/>
      <c r="R859" s="1"/>
    </row>
    <row r="860" spans="1:18" s="5" customFormat="1" x14ac:dyDescent="0.2">
      <c r="A860" s="1"/>
      <c r="B860" s="1"/>
      <c r="C860" s="58"/>
      <c r="D860" s="3"/>
      <c r="E860" s="4"/>
      <c r="F860" s="4"/>
      <c r="G860" s="5" t="str">
        <f t="shared" si="16"/>
        <v xml:space="preserve">  </v>
      </c>
      <c r="I860" s="1"/>
      <c r="J860" s="1"/>
      <c r="K860" s="6"/>
      <c r="L860" s="6"/>
      <c r="M860" s="6"/>
      <c r="N860" s="6"/>
      <c r="O860" s="6"/>
      <c r="P860" s="7"/>
      <c r="Q860" s="1"/>
      <c r="R860" s="1"/>
    </row>
    <row r="861" spans="1:18" s="5" customFormat="1" x14ac:dyDescent="0.2">
      <c r="A861" s="1"/>
      <c r="B861" s="1"/>
      <c r="C861" s="58"/>
      <c r="D861" s="3"/>
      <c r="E861" s="4"/>
      <c r="F861" s="4"/>
      <c r="G861" s="5" t="str">
        <f t="shared" si="16"/>
        <v xml:space="preserve">  </v>
      </c>
      <c r="I861" s="1"/>
      <c r="J861" s="1"/>
      <c r="K861" s="6"/>
      <c r="L861" s="6"/>
      <c r="M861" s="6"/>
      <c r="N861" s="6"/>
      <c r="O861" s="6"/>
      <c r="P861" s="7"/>
      <c r="Q861" s="1"/>
      <c r="R861" s="1"/>
    </row>
    <row r="862" spans="1:18" s="5" customFormat="1" x14ac:dyDescent="0.2">
      <c r="A862" s="1"/>
      <c r="B862" s="1"/>
      <c r="C862" s="58"/>
      <c r="D862" s="3"/>
      <c r="E862" s="4"/>
      <c r="F862" s="4"/>
      <c r="G862" s="5" t="str">
        <f t="shared" si="16"/>
        <v xml:space="preserve">  </v>
      </c>
      <c r="I862" s="1"/>
      <c r="J862" s="1"/>
      <c r="K862" s="6"/>
      <c r="L862" s="6"/>
      <c r="M862" s="6"/>
      <c r="N862" s="6"/>
      <c r="O862" s="6"/>
      <c r="P862" s="7"/>
      <c r="Q862" s="1"/>
      <c r="R862" s="1"/>
    </row>
    <row r="863" spans="1:18" s="5" customFormat="1" x14ac:dyDescent="0.2">
      <c r="A863" s="1"/>
      <c r="B863" s="1"/>
      <c r="C863" s="58"/>
      <c r="D863" s="3"/>
      <c r="E863" s="4"/>
      <c r="F863" s="4"/>
      <c r="G863" s="5" t="str">
        <f t="shared" si="16"/>
        <v xml:space="preserve">  </v>
      </c>
      <c r="I863" s="1"/>
      <c r="J863" s="1"/>
      <c r="K863" s="6"/>
      <c r="L863" s="6"/>
      <c r="M863" s="6"/>
      <c r="N863" s="6"/>
      <c r="O863" s="6"/>
      <c r="P863" s="7"/>
      <c r="Q863" s="1"/>
      <c r="R863" s="1"/>
    </row>
    <row r="864" spans="1:18" s="5" customFormat="1" x14ac:dyDescent="0.2">
      <c r="A864" s="1"/>
      <c r="B864" s="1"/>
      <c r="C864" s="58"/>
      <c r="D864" s="3"/>
      <c r="E864" s="4"/>
      <c r="F864" s="4"/>
      <c r="G864" s="5" t="str">
        <f t="shared" si="16"/>
        <v xml:space="preserve">  </v>
      </c>
      <c r="I864" s="1"/>
      <c r="J864" s="1"/>
      <c r="K864" s="6"/>
      <c r="L864" s="6"/>
      <c r="M864" s="6"/>
      <c r="N864" s="6"/>
      <c r="O864" s="6"/>
      <c r="P864" s="7"/>
      <c r="Q864" s="1"/>
      <c r="R864" s="1"/>
    </row>
    <row r="865" spans="1:18" s="5" customFormat="1" x14ac:dyDescent="0.2">
      <c r="A865" s="1"/>
      <c r="B865" s="1"/>
      <c r="C865" s="58"/>
      <c r="D865" s="3"/>
      <c r="E865" s="4"/>
      <c r="F865" s="4"/>
      <c r="G865" s="5" t="str">
        <f t="shared" si="16"/>
        <v xml:space="preserve">  </v>
      </c>
      <c r="I865" s="1"/>
      <c r="J865" s="1"/>
      <c r="K865" s="6"/>
      <c r="L865" s="6"/>
      <c r="M865" s="6"/>
      <c r="N865" s="6"/>
      <c r="O865" s="6"/>
      <c r="P865" s="7"/>
      <c r="Q865" s="1"/>
      <c r="R865" s="1"/>
    </row>
    <row r="866" spans="1:18" s="5" customFormat="1" x14ac:dyDescent="0.2">
      <c r="A866" s="1"/>
      <c r="B866" s="1"/>
      <c r="C866" s="58"/>
      <c r="D866" s="3"/>
      <c r="E866" s="4"/>
      <c r="F866" s="4"/>
      <c r="G866" s="5" t="str">
        <f t="shared" si="16"/>
        <v xml:space="preserve">  </v>
      </c>
      <c r="I866" s="1"/>
      <c r="J866" s="1"/>
      <c r="K866" s="6"/>
      <c r="L866" s="6"/>
      <c r="M866" s="6"/>
      <c r="N866" s="6"/>
      <c r="O866" s="6"/>
      <c r="P866" s="7"/>
      <c r="Q866" s="1"/>
      <c r="R866" s="1"/>
    </row>
    <row r="867" spans="1:18" s="5" customFormat="1" x14ac:dyDescent="0.2">
      <c r="A867" s="1"/>
      <c r="B867" s="1"/>
      <c r="C867" s="58"/>
      <c r="D867" s="3"/>
      <c r="E867" s="4"/>
      <c r="F867" s="4"/>
      <c r="G867" s="5" t="str">
        <f t="shared" si="16"/>
        <v xml:space="preserve">  </v>
      </c>
      <c r="I867" s="1"/>
      <c r="J867" s="1"/>
      <c r="K867" s="6"/>
      <c r="L867" s="6"/>
      <c r="M867" s="6"/>
      <c r="N867" s="6"/>
      <c r="O867" s="6"/>
      <c r="P867" s="7"/>
      <c r="Q867" s="1"/>
      <c r="R867" s="1"/>
    </row>
    <row r="868" spans="1:18" s="5" customFormat="1" x14ac:dyDescent="0.2">
      <c r="A868" s="1"/>
      <c r="B868" s="1"/>
      <c r="C868" s="58"/>
      <c r="D868" s="3"/>
      <c r="E868" s="4"/>
      <c r="F868" s="4"/>
      <c r="G868" s="5" t="str">
        <f t="shared" si="16"/>
        <v xml:space="preserve">  </v>
      </c>
      <c r="I868" s="1"/>
      <c r="J868" s="1"/>
      <c r="K868" s="6"/>
      <c r="L868" s="6"/>
      <c r="M868" s="6"/>
      <c r="N868" s="6"/>
      <c r="O868" s="6"/>
      <c r="P868" s="7"/>
      <c r="Q868" s="1"/>
      <c r="R868" s="1"/>
    </row>
    <row r="869" spans="1:18" s="5" customFormat="1" x14ac:dyDescent="0.2">
      <c r="A869" s="1"/>
      <c r="B869" s="1"/>
      <c r="C869" s="58"/>
      <c r="D869" s="3"/>
      <c r="E869" s="4"/>
      <c r="F869" s="4"/>
      <c r="G869" s="5" t="str">
        <f t="shared" si="16"/>
        <v xml:space="preserve">  </v>
      </c>
      <c r="I869" s="1"/>
      <c r="J869" s="1"/>
      <c r="K869" s="6"/>
      <c r="L869" s="6"/>
      <c r="M869" s="6"/>
      <c r="N869" s="6"/>
      <c r="O869" s="6"/>
      <c r="P869" s="7"/>
      <c r="Q869" s="1"/>
      <c r="R869" s="1"/>
    </row>
    <row r="870" spans="1:18" s="5" customFormat="1" x14ac:dyDescent="0.2">
      <c r="A870" s="1"/>
      <c r="B870" s="1"/>
      <c r="C870" s="58"/>
      <c r="D870" s="3"/>
      <c r="E870" s="4"/>
      <c r="F870" s="4"/>
      <c r="G870" s="5" t="str">
        <f t="shared" si="16"/>
        <v xml:space="preserve">  </v>
      </c>
      <c r="I870" s="1"/>
      <c r="J870" s="1"/>
      <c r="K870" s="6"/>
      <c r="L870" s="6"/>
      <c r="M870" s="6"/>
      <c r="N870" s="6"/>
      <c r="O870" s="6"/>
      <c r="P870" s="7"/>
      <c r="Q870" s="1"/>
      <c r="R870" s="1"/>
    </row>
    <row r="871" spans="1:18" s="5" customFormat="1" x14ac:dyDescent="0.2">
      <c r="A871" s="1"/>
      <c r="B871" s="1"/>
      <c r="C871" s="58"/>
      <c r="D871" s="3"/>
      <c r="E871" s="4"/>
      <c r="F871" s="4"/>
      <c r="G871" s="5" t="str">
        <f t="shared" si="16"/>
        <v xml:space="preserve">  </v>
      </c>
      <c r="I871" s="1"/>
      <c r="J871" s="1"/>
      <c r="K871" s="6"/>
      <c r="L871" s="6"/>
      <c r="M871" s="6"/>
      <c r="N871" s="6"/>
      <c r="O871" s="6"/>
      <c r="P871" s="7"/>
      <c r="Q871" s="1"/>
      <c r="R871" s="1"/>
    </row>
    <row r="872" spans="1:18" s="5" customFormat="1" x14ac:dyDescent="0.2">
      <c r="A872" s="1"/>
      <c r="B872" s="1"/>
      <c r="C872" s="58"/>
      <c r="D872" s="3"/>
      <c r="E872" s="4"/>
      <c r="F872" s="4"/>
      <c r="G872" s="5" t="str">
        <f t="shared" si="16"/>
        <v xml:space="preserve">  </v>
      </c>
      <c r="I872" s="1"/>
      <c r="J872" s="1"/>
      <c r="K872" s="6"/>
      <c r="L872" s="6"/>
      <c r="M872" s="6"/>
      <c r="N872" s="6"/>
      <c r="O872" s="6"/>
      <c r="P872" s="7"/>
      <c r="Q872" s="1"/>
      <c r="R872" s="1"/>
    </row>
    <row r="873" spans="1:18" s="5" customFormat="1" x14ac:dyDescent="0.2">
      <c r="A873" s="1"/>
      <c r="B873" s="1"/>
      <c r="C873" s="58"/>
      <c r="D873" s="3"/>
      <c r="E873" s="4"/>
      <c r="F873" s="4"/>
      <c r="G873" s="5" t="str">
        <f t="shared" si="16"/>
        <v xml:space="preserve">  </v>
      </c>
      <c r="I873" s="1"/>
      <c r="J873" s="1"/>
      <c r="K873" s="6"/>
      <c r="L873" s="6"/>
      <c r="M873" s="6"/>
      <c r="N873" s="6"/>
      <c r="O873" s="6"/>
      <c r="P873" s="7"/>
      <c r="Q873" s="1"/>
      <c r="R873" s="1"/>
    </row>
    <row r="874" spans="1:18" s="5" customFormat="1" x14ac:dyDescent="0.2">
      <c r="A874" s="1"/>
      <c r="B874" s="1"/>
      <c r="C874" s="58"/>
      <c r="D874" s="3"/>
      <c r="E874" s="4"/>
      <c r="F874" s="4"/>
      <c r="G874" s="5" t="str">
        <f t="shared" si="16"/>
        <v xml:space="preserve">  </v>
      </c>
      <c r="I874" s="1"/>
      <c r="J874" s="1"/>
      <c r="K874" s="6"/>
      <c r="L874" s="6"/>
      <c r="M874" s="6"/>
      <c r="N874" s="6"/>
      <c r="O874" s="6"/>
      <c r="P874" s="7"/>
      <c r="Q874" s="1"/>
      <c r="R874" s="1"/>
    </row>
    <row r="875" spans="1:18" s="5" customFormat="1" x14ac:dyDescent="0.2">
      <c r="A875" s="1"/>
      <c r="B875" s="1"/>
      <c r="C875" s="58"/>
      <c r="D875" s="3"/>
      <c r="E875" s="4"/>
      <c r="F875" s="4"/>
      <c r="G875" s="5" t="str">
        <f t="shared" si="16"/>
        <v xml:space="preserve">  </v>
      </c>
      <c r="I875" s="1"/>
      <c r="J875" s="1"/>
      <c r="K875" s="6"/>
      <c r="L875" s="6"/>
      <c r="M875" s="6"/>
      <c r="N875" s="6"/>
      <c r="O875" s="6"/>
      <c r="P875" s="7"/>
      <c r="Q875" s="1"/>
      <c r="R875" s="1"/>
    </row>
    <row r="876" spans="1:18" s="5" customFormat="1" x14ac:dyDescent="0.2">
      <c r="A876" s="1"/>
      <c r="B876" s="1"/>
      <c r="C876" s="58"/>
      <c r="D876" s="3"/>
      <c r="E876" s="4"/>
      <c r="F876" s="4"/>
      <c r="G876" s="5" t="str">
        <f t="shared" si="16"/>
        <v xml:space="preserve">  </v>
      </c>
      <c r="I876" s="1"/>
      <c r="J876" s="1"/>
      <c r="K876" s="6"/>
      <c r="L876" s="6"/>
      <c r="M876" s="6"/>
      <c r="N876" s="6"/>
      <c r="O876" s="6"/>
      <c r="P876" s="7"/>
      <c r="Q876" s="1"/>
      <c r="R876" s="1"/>
    </row>
    <row r="877" spans="1:18" s="5" customFormat="1" x14ac:dyDescent="0.2">
      <c r="A877" s="1"/>
      <c r="B877" s="1"/>
      <c r="C877" s="58"/>
      <c r="D877" s="3"/>
      <c r="E877" s="4"/>
      <c r="F877" s="4"/>
      <c r="G877" s="5" t="str">
        <f t="shared" ref="G877:G940" si="17">IF(E877=0,"  ",(IF(F877=0,"  ",+E877*F877)))</f>
        <v xml:space="preserve">  </v>
      </c>
      <c r="I877" s="1"/>
      <c r="J877" s="1"/>
      <c r="K877" s="6"/>
      <c r="L877" s="6"/>
      <c r="M877" s="6"/>
      <c r="N877" s="6"/>
      <c r="O877" s="6"/>
      <c r="P877" s="7"/>
      <c r="Q877" s="1"/>
      <c r="R877" s="1"/>
    </row>
    <row r="878" spans="1:18" s="5" customFormat="1" x14ac:dyDescent="0.2">
      <c r="A878" s="1"/>
      <c r="B878" s="1"/>
      <c r="C878" s="58"/>
      <c r="D878" s="3"/>
      <c r="E878" s="4"/>
      <c r="F878" s="4"/>
      <c r="G878" s="5" t="str">
        <f t="shared" si="17"/>
        <v xml:space="preserve">  </v>
      </c>
      <c r="I878" s="1"/>
      <c r="J878" s="1"/>
      <c r="K878" s="6"/>
      <c r="L878" s="6"/>
      <c r="M878" s="6"/>
      <c r="N878" s="6"/>
      <c r="O878" s="6"/>
      <c r="P878" s="7"/>
      <c r="Q878" s="1"/>
      <c r="R878" s="1"/>
    </row>
    <row r="879" spans="1:18" s="5" customFormat="1" x14ac:dyDescent="0.2">
      <c r="A879" s="1"/>
      <c r="B879" s="1"/>
      <c r="C879" s="58"/>
      <c r="D879" s="3"/>
      <c r="E879" s="4"/>
      <c r="F879" s="4"/>
      <c r="G879" s="5" t="str">
        <f t="shared" si="17"/>
        <v xml:space="preserve">  </v>
      </c>
      <c r="I879" s="1"/>
      <c r="J879" s="1"/>
      <c r="K879" s="6"/>
      <c r="L879" s="6"/>
      <c r="M879" s="6"/>
      <c r="N879" s="6"/>
      <c r="O879" s="6"/>
      <c r="P879" s="7"/>
      <c r="Q879" s="1"/>
      <c r="R879" s="1"/>
    </row>
    <row r="880" spans="1:18" s="5" customFormat="1" x14ac:dyDescent="0.2">
      <c r="A880" s="1"/>
      <c r="B880" s="1"/>
      <c r="C880" s="58"/>
      <c r="D880" s="3"/>
      <c r="E880" s="4"/>
      <c r="F880" s="4"/>
      <c r="G880" s="5" t="str">
        <f t="shared" si="17"/>
        <v xml:space="preserve">  </v>
      </c>
      <c r="I880" s="1"/>
      <c r="J880" s="1"/>
      <c r="K880" s="6"/>
      <c r="L880" s="6"/>
      <c r="M880" s="6"/>
      <c r="N880" s="6"/>
      <c r="O880" s="6"/>
      <c r="P880" s="7"/>
      <c r="Q880" s="1"/>
      <c r="R880" s="1"/>
    </row>
    <row r="881" spans="1:18" s="5" customFormat="1" x14ac:dyDescent="0.2">
      <c r="A881" s="1"/>
      <c r="B881" s="1"/>
      <c r="C881" s="58"/>
      <c r="D881" s="3"/>
      <c r="E881" s="4"/>
      <c r="F881" s="4"/>
      <c r="G881" s="5" t="str">
        <f t="shared" si="17"/>
        <v xml:space="preserve">  </v>
      </c>
      <c r="I881" s="1"/>
      <c r="J881" s="1"/>
      <c r="K881" s="6"/>
      <c r="L881" s="6"/>
      <c r="M881" s="6"/>
      <c r="N881" s="6"/>
      <c r="O881" s="6"/>
      <c r="P881" s="7"/>
      <c r="Q881" s="1"/>
      <c r="R881" s="1"/>
    </row>
    <row r="882" spans="1:18" s="5" customFormat="1" x14ac:dyDescent="0.2">
      <c r="A882" s="1"/>
      <c r="B882" s="1"/>
      <c r="C882" s="58"/>
      <c r="D882" s="3"/>
      <c r="E882" s="4"/>
      <c r="F882" s="4"/>
      <c r="G882" s="5" t="str">
        <f t="shared" si="17"/>
        <v xml:space="preserve">  </v>
      </c>
      <c r="I882" s="1"/>
      <c r="J882" s="1"/>
      <c r="K882" s="6"/>
      <c r="L882" s="6"/>
      <c r="M882" s="6"/>
      <c r="N882" s="6"/>
      <c r="O882" s="6"/>
      <c r="P882" s="7"/>
      <c r="Q882" s="1"/>
      <c r="R882" s="1"/>
    </row>
    <row r="883" spans="1:18" s="5" customFormat="1" x14ac:dyDescent="0.2">
      <c r="A883" s="1"/>
      <c r="B883" s="1"/>
      <c r="C883" s="58"/>
      <c r="D883" s="3"/>
      <c r="E883" s="4"/>
      <c r="F883" s="4"/>
      <c r="G883" s="5" t="str">
        <f t="shared" si="17"/>
        <v xml:space="preserve">  </v>
      </c>
      <c r="I883" s="1"/>
      <c r="J883" s="1"/>
      <c r="K883" s="6"/>
      <c r="L883" s="6"/>
      <c r="M883" s="6"/>
      <c r="N883" s="6"/>
      <c r="O883" s="6"/>
      <c r="P883" s="7"/>
      <c r="Q883" s="1"/>
      <c r="R883" s="1"/>
    </row>
    <row r="884" spans="1:18" s="5" customFormat="1" x14ac:dyDescent="0.2">
      <c r="A884" s="1"/>
      <c r="B884" s="1"/>
      <c r="C884" s="58"/>
      <c r="D884" s="3"/>
      <c r="E884" s="4"/>
      <c r="F884" s="4"/>
      <c r="G884" s="5" t="str">
        <f t="shared" si="17"/>
        <v xml:space="preserve">  </v>
      </c>
      <c r="I884" s="1"/>
      <c r="J884" s="1"/>
      <c r="K884" s="6"/>
      <c r="L884" s="6"/>
      <c r="M884" s="6"/>
      <c r="N884" s="6"/>
      <c r="O884" s="6"/>
      <c r="P884" s="7"/>
      <c r="Q884" s="1"/>
      <c r="R884" s="1"/>
    </row>
    <row r="885" spans="1:18" s="5" customFormat="1" x14ac:dyDescent="0.2">
      <c r="A885" s="1"/>
      <c r="B885" s="1"/>
      <c r="C885" s="58"/>
      <c r="D885" s="3"/>
      <c r="E885" s="4"/>
      <c r="F885" s="4"/>
      <c r="G885" s="5" t="str">
        <f t="shared" si="17"/>
        <v xml:space="preserve">  </v>
      </c>
      <c r="I885" s="1"/>
      <c r="J885" s="1"/>
      <c r="K885" s="6"/>
      <c r="L885" s="6"/>
      <c r="M885" s="6"/>
      <c r="N885" s="6"/>
      <c r="O885" s="6"/>
      <c r="P885" s="7"/>
      <c r="Q885" s="1"/>
      <c r="R885" s="1"/>
    </row>
    <row r="886" spans="1:18" s="5" customFormat="1" x14ac:dyDescent="0.2">
      <c r="A886" s="1"/>
      <c r="B886" s="1"/>
      <c r="C886" s="58"/>
      <c r="D886" s="3"/>
      <c r="E886" s="4"/>
      <c r="F886" s="4"/>
      <c r="G886" s="5" t="str">
        <f t="shared" si="17"/>
        <v xml:space="preserve">  </v>
      </c>
      <c r="I886" s="1"/>
      <c r="J886" s="1"/>
      <c r="K886" s="6"/>
      <c r="L886" s="6"/>
      <c r="M886" s="6"/>
      <c r="N886" s="6"/>
      <c r="O886" s="6"/>
      <c r="P886" s="7"/>
      <c r="Q886" s="1"/>
      <c r="R886" s="1"/>
    </row>
    <row r="887" spans="1:18" s="5" customFormat="1" x14ac:dyDescent="0.2">
      <c r="A887" s="1"/>
      <c r="B887" s="1"/>
      <c r="C887" s="58"/>
      <c r="D887" s="3"/>
      <c r="E887" s="4"/>
      <c r="F887" s="4"/>
      <c r="G887" s="5" t="str">
        <f t="shared" si="17"/>
        <v xml:space="preserve">  </v>
      </c>
      <c r="I887" s="1"/>
      <c r="J887" s="1"/>
      <c r="K887" s="6"/>
      <c r="L887" s="6"/>
      <c r="M887" s="6"/>
      <c r="N887" s="6"/>
      <c r="O887" s="6"/>
      <c r="P887" s="7"/>
      <c r="Q887" s="1"/>
      <c r="R887" s="1"/>
    </row>
    <row r="888" spans="1:18" s="5" customFormat="1" x14ac:dyDescent="0.2">
      <c r="A888" s="1"/>
      <c r="B888" s="1"/>
      <c r="C888" s="58"/>
      <c r="D888" s="3"/>
      <c r="E888" s="4"/>
      <c r="F888" s="4"/>
      <c r="G888" s="5" t="str">
        <f t="shared" si="17"/>
        <v xml:space="preserve">  </v>
      </c>
      <c r="I888" s="1"/>
      <c r="J888" s="1"/>
      <c r="K888" s="6"/>
      <c r="L888" s="6"/>
      <c r="M888" s="6"/>
      <c r="N888" s="6"/>
      <c r="O888" s="6"/>
      <c r="P888" s="7"/>
      <c r="Q888" s="1"/>
      <c r="R888" s="1"/>
    </row>
    <row r="889" spans="1:18" s="5" customFormat="1" x14ac:dyDescent="0.2">
      <c r="A889" s="1"/>
      <c r="B889" s="1"/>
      <c r="C889" s="58"/>
      <c r="D889" s="3"/>
      <c r="E889" s="4"/>
      <c r="F889" s="4"/>
      <c r="G889" s="5" t="str">
        <f t="shared" si="17"/>
        <v xml:space="preserve">  </v>
      </c>
      <c r="I889" s="1"/>
      <c r="J889" s="1"/>
      <c r="K889" s="6"/>
      <c r="L889" s="6"/>
      <c r="M889" s="6"/>
      <c r="N889" s="6"/>
      <c r="O889" s="6"/>
      <c r="P889" s="7"/>
      <c r="Q889" s="1"/>
      <c r="R889" s="1"/>
    </row>
    <row r="890" spans="1:18" s="5" customFormat="1" x14ac:dyDescent="0.2">
      <c r="A890" s="1"/>
      <c r="B890" s="1"/>
      <c r="C890" s="58"/>
      <c r="D890" s="3"/>
      <c r="E890" s="4"/>
      <c r="F890" s="4"/>
      <c r="G890" s="5" t="str">
        <f t="shared" si="17"/>
        <v xml:space="preserve">  </v>
      </c>
      <c r="I890" s="1"/>
      <c r="J890" s="1"/>
      <c r="K890" s="6"/>
      <c r="L890" s="6"/>
      <c r="M890" s="6"/>
      <c r="N890" s="6"/>
      <c r="O890" s="6"/>
      <c r="P890" s="7"/>
      <c r="Q890" s="1"/>
      <c r="R890" s="1"/>
    </row>
    <row r="891" spans="1:18" s="5" customFormat="1" x14ac:dyDescent="0.2">
      <c r="A891" s="1"/>
      <c r="B891" s="1"/>
      <c r="C891" s="58"/>
      <c r="D891" s="3"/>
      <c r="E891" s="4"/>
      <c r="F891" s="4"/>
      <c r="G891" s="5" t="str">
        <f t="shared" si="17"/>
        <v xml:space="preserve">  </v>
      </c>
      <c r="I891" s="1"/>
      <c r="J891" s="1"/>
      <c r="K891" s="6"/>
      <c r="L891" s="6"/>
      <c r="M891" s="6"/>
      <c r="N891" s="6"/>
      <c r="O891" s="6"/>
      <c r="P891" s="7"/>
      <c r="Q891" s="1"/>
      <c r="R891" s="1"/>
    </row>
    <row r="892" spans="1:18" s="5" customFormat="1" x14ac:dyDescent="0.2">
      <c r="A892" s="1"/>
      <c r="B892" s="1"/>
      <c r="C892" s="58"/>
      <c r="D892" s="3"/>
      <c r="E892" s="4"/>
      <c r="F892" s="4"/>
      <c r="G892" s="5" t="str">
        <f t="shared" si="17"/>
        <v xml:space="preserve">  </v>
      </c>
      <c r="I892" s="1"/>
      <c r="J892" s="1"/>
      <c r="K892" s="6"/>
      <c r="L892" s="6"/>
      <c r="M892" s="6"/>
      <c r="N892" s="6"/>
      <c r="O892" s="6"/>
      <c r="P892" s="7"/>
      <c r="Q892" s="1"/>
      <c r="R892" s="1"/>
    </row>
    <row r="893" spans="1:18" s="5" customFormat="1" x14ac:dyDescent="0.2">
      <c r="A893" s="1"/>
      <c r="B893" s="1"/>
      <c r="C893" s="58"/>
      <c r="D893" s="3"/>
      <c r="E893" s="4"/>
      <c r="F893" s="4"/>
      <c r="G893" s="5" t="str">
        <f t="shared" si="17"/>
        <v xml:space="preserve">  </v>
      </c>
      <c r="I893" s="1"/>
      <c r="J893" s="1"/>
      <c r="K893" s="6"/>
      <c r="L893" s="6"/>
      <c r="M893" s="6"/>
      <c r="N893" s="6"/>
      <c r="O893" s="6"/>
      <c r="P893" s="7"/>
      <c r="Q893" s="1"/>
      <c r="R893" s="1"/>
    </row>
    <row r="894" spans="1:18" s="5" customFormat="1" x14ac:dyDescent="0.2">
      <c r="A894" s="1"/>
      <c r="B894" s="1"/>
      <c r="C894" s="58"/>
      <c r="D894" s="3"/>
      <c r="E894" s="4"/>
      <c r="F894" s="4"/>
      <c r="G894" s="5" t="str">
        <f t="shared" si="17"/>
        <v xml:space="preserve">  </v>
      </c>
      <c r="I894" s="1"/>
      <c r="J894" s="1"/>
      <c r="K894" s="6"/>
      <c r="L894" s="6"/>
      <c r="M894" s="6"/>
      <c r="N894" s="6"/>
      <c r="O894" s="6"/>
      <c r="P894" s="7"/>
      <c r="Q894" s="1"/>
      <c r="R894" s="1"/>
    </row>
    <row r="895" spans="1:18" s="5" customFormat="1" x14ac:dyDescent="0.2">
      <c r="A895" s="1"/>
      <c r="B895" s="1"/>
      <c r="C895" s="58"/>
      <c r="D895" s="3"/>
      <c r="E895" s="4"/>
      <c r="F895" s="4"/>
      <c r="G895" s="5" t="str">
        <f t="shared" si="17"/>
        <v xml:space="preserve">  </v>
      </c>
      <c r="I895" s="1"/>
      <c r="J895" s="1"/>
      <c r="K895" s="6"/>
      <c r="L895" s="6"/>
      <c r="M895" s="6"/>
      <c r="N895" s="6"/>
      <c r="O895" s="6"/>
      <c r="P895" s="7"/>
      <c r="Q895" s="1"/>
      <c r="R895" s="1"/>
    </row>
    <row r="896" spans="1:18" s="5" customFormat="1" x14ac:dyDescent="0.2">
      <c r="A896" s="1"/>
      <c r="B896" s="1"/>
      <c r="C896" s="58"/>
      <c r="D896" s="3"/>
      <c r="E896" s="4"/>
      <c r="F896" s="4"/>
      <c r="G896" s="5" t="str">
        <f t="shared" si="17"/>
        <v xml:space="preserve">  </v>
      </c>
      <c r="I896" s="1"/>
      <c r="J896" s="1"/>
      <c r="K896" s="6"/>
      <c r="L896" s="6"/>
      <c r="M896" s="6"/>
      <c r="N896" s="6"/>
      <c r="O896" s="6"/>
      <c r="P896" s="7"/>
      <c r="Q896" s="1"/>
      <c r="R896" s="1"/>
    </row>
    <row r="897" spans="1:18" s="5" customFormat="1" x14ac:dyDescent="0.2">
      <c r="A897" s="1"/>
      <c r="B897" s="1"/>
      <c r="C897" s="58"/>
      <c r="D897" s="3"/>
      <c r="E897" s="4"/>
      <c r="F897" s="4"/>
      <c r="G897" s="5" t="str">
        <f t="shared" si="17"/>
        <v xml:space="preserve">  </v>
      </c>
      <c r="I897" s="1"/>
      <c r="J897" s="1"/>
      <c r="K897" s="6"/>
      <c r="L897" s="6"/>
      <c r="M897" s="6"/>
      <c r="N897" s="6"/>
      <c r="O897" s="6"/>
      <c r="P897" s="7"/>
      <c r="Q897" s="1"/>
      <c r="R897" s="1"/>
    </row>
    <row r="898" spans="1:18" s="5" customFormat="1" x14ac:dyDescent="0.2">
      <c r="A898" s="1"/>
      <c r="B898" s="1"/>
      <c r="C898" s="58"/>
      <c r="D898" s="3"/>
      <c r="E898" s="4"/>
      <c r="F898" s="4"/>
      <c r="G898" s="5" t="str">
        <f t="shared" si="17"/>
        <v xml:space="preserve">  </v>
      </c>
      <c r="I898" s="1"/>
      <c r="J898" s="1"/>
      <c r="K898" s="6"/>
      <c r="L898" s="6"/>
      <c r="M898" s="6"/>
      <c r="N898" s="6"/>
      <c r="O898" s="6"/>
      <c r="P898" s="7"/>
      <c r="Q898" s="1"/>
      <c r="R898" s="1"/>
    </row>
    <row r="899" spans="1:18" s="5" customFormat="1" x14ac:dyDescent="0.2">
      <c r="A899" s="1"/>
      <c r="B899" s="1"/>
      <c r="C899" s="58"/>
      <c r="D899" s="3"/>
      <c r="E899" s="4"/>
      <c r="F899" s="4"/>
      <c r="G899" s="5" t="str">
        <f t="shared" si="17"/>
        <v xml:space="preserve">  </v>
      </c>
      <c r="I899" s="1"/>
      <c r="J899" s="1"/>
      <c r="K899" s="6"/>
      <c r="L899" s="6"/>
      <c r="M899" s="6"/>
      <c r="N899" s="6"/>
      <c r="O899" s="6"/>
      <c r="P899" s="7"/>
      <c r="Q899" s="1"/>
      <c r="R899" s="1"/>
    </row>
    <row r="900" spans="1:18" s="5" customFormat="1" x14ac:dyDescent="0.2">
      <c r="A900" s="1"/>
      <c r="B900" s="1"/>
      <c r="C900" s="58"/>
      <c r="D900" s="3"/>
      <c r="E900" s="4"/>
      <c r="F900" s="4"/>
      <c r="G900" s="5" t="str">
        <f t="shared" si="17"/>
        <v xml:space="preserve">  </v>
      </c>
      <c r="I900" s="1"/>
      <c r="J900" s="1"/>
      <c r="K900" s="6"/>
      <c r="L900" s="6"/>
      <c r="M900" s="6"/>
      <c r="N900" s="6"/>
      <c r="O900" s="6"/>
      <c r="P900" s="7"/>
      <c r="Q900" s="1"/>
      <c r="R900" s="1"/>
    </row>
    <row r="901" spans="1:18" s="5" customFormat="1" x14ac:dyDescent="0.2">
      <c r="A901" s="1"/>
      <c r="B901" s="1"/>
      <c r="C901" s="58"/>
      <c r="D901" s="3"/>
      <c r="E901" s="4"/>
      <c r="F901" s="4"/>
      <c r="G901" s="5" t="str">
        <f t="shared" si="17"/>
        <v xml:space="preserve">  </v>
      </c>
      <c r="I901" s="1"/>
      <c r="J901" s="1"/>
      <c r="K901" s="6"/>
      <c r="L901" s="6"/>
      <c r="M901" s="6"/>
      <c r="N901" s="6"/>
      <c r="O901" s="6"/>
      <c r="P901" s="7"/>
      <c r="Q901" s="1"/>
      <c r="R901" s="1"/>
    </row>
    <row r="902" spans="1:18" s="5" customFormat="1" x14ac:dyDescent="0.2">
      <c r="A902" s="1"/>
      <c r="B902" s="1"/>
      <c r="C902" s="58"/>
      <c r="D902" s="3"/>
      <c r="E902" s="4"/>
      <c r="F902" s="4"/>
      <c r="G902" s="5" t="str">
        <f t="shared" si="17"/>
        <v xml:space="preserve">  </v>
      </c>
      <c r="I902" s="1"/>
      <c r="J902" s="1"/>
      <c r="K902" s="6"/>
      <c r="L902" s="6"/>
      <c r="M902" s="6"/>
      <c r="N902" s="6"/>
      <c r="O902" s="6"/>
      <c r="P902" s="7"/>
      <c r="Q902" s="1"/>
      <c r="R902" s="1"/>
    </row>
    <row r="903" spans="1:18" s="5" customFormat="1" x14ac:dyDescent="0.2">
      <c r="A903" s="1"/>
      <c r="B903" s="1"/>
      <c r="C903" s="58"/>
      <c r="D903" s="3"/>
      <c r="E903" s="4"/>
      <c r="F903" s="4"/>
      <c r="G903" s="5" t="str">
        <f t="shared" si="17"/>
        <v xml:space="preserve">  </v>
      </c>
      <c r="I903" s="1"/>
      <c r="J903" s="1"/>
      <c r="K903" s="6"/>
      <c r="L903" s="6"/>
      <c r="M903" s="6"/>
      <c r="N903" s="6"/>
      <c r="O903" s="6"/>
      <c r="P903" s="7"/>
      <c r="Q903" s="1"/>
      <c r="R903" s="1"/>
    </row>
    <row r="904" spans="1:18" s="5" customFormat="1" x14ac:dyDescent="0.2">
      <c r="A904" s="1"/>
      <c r="B904" s="1"/>
      <c r="C904" s="58"/>
      <c r="D904" s="3"/>
      <c r="E904" s="4"/>
      <c r="F904" s="4"/>
      <c r="G904" s="5" t="str">
        <f t="shared" si="17"/>
        <v xml:space="preserve">  </v>
      </c>
      <c r="I904" s="1"/>
      <c r="J904" s="1"/>
      <c r="K904" s="6"/>
      <c r="L904" s="6"/>
      <c r="M904" s="6"/>
      <c r="N904" s="6"/>
      <c r="O904" s="6"/>
      <c r="P904" s="7"/>
      <c r="Q904" s="1"/>
      <c r="R904" s="1"/>
    </row>
    <row r="905" spans="1:18" s="5" customFormat="1" x14ac:dyDescent="0.2">
      <c r="A905" s="1"/>
      <c r="B905" s="1"/>
      <c r="C905" s="58"/>
      <c r="D905" s="3"/>
      <c r="E905" s="4"/>
      <c r="F905" s="4"/>
      <c r="G905" s="5" t="str">
        <f t="shared" si="17"/>
        <v xml:space="preserve">  </v>
      </c>
      <c r="I905" s="1"/>
      <c r="J905" s="1"/>
      <c r="K905" s="6"/>
      <c r="L905" s="6"/>
      <c r="M905" s="6"/>
      <c r="N905" s="6"/>
      <c r="O905" s="6"/>
      <c r="P905" s="7"/>
      <c r="Q905" s="1"/>
      <c r="R905" s="1"/>
    </row>
    <row r="906" spans="1:18" s="5" customFormat="1" x14ac:dyDescent="0.2">
      <c r="A906" s="1"/>
      <c r="B906" s="1"/>
      <c r="C906" s="58"/>
      <c r="D906" s="3"/>
      <c r="E906" s="4"/>
      <c r="F906" s="4"/>
      <c r="G906" s="5" t="str">
        <f t="shared" si="17"/>
        <v xml:space="preserve">  </v>
      </c>
      <c r="I906" s="1"/>
      <c r="J906" s="1"/>
      <c r="K906" s="6"/>
      <c r="L906" s="6"/>
      <c r="M906" s="6"/>
      <c r="N906" s="6"/>
      <c r="O906" s="6"/>
      <c r="P906" s="7"/>
      <c r="Q906" s="1"/>
      <c r="R906" s="1"/>
    </row>
    <row r="907" spans="1:18" s="5" customFormat="1" x14ac:dyDescent="0.2">
      <c r="A907" s="1"/>
      <c r="B907" s="1"/>
      <c r="C907" s="58"/>
      <c r="D907" s="3"/>
      <c r="E907" s="4"/>
      <c r="F907" s="4"/>
      <c r="G907" s="5" t="str">
        <f t="shared" si="17"/>
        <v xml:space="preserve">  </v>
      </c>
      <c r="I907" s="1"/>
      <c r="J907" s="1"/>
      <c r="K907" s="6"/>
      <c r="L907" s="6"/>
      <c r="M907" s="6"/>
      <c r="N907" s="6"/>
      <c r="O907" s="6"/>
      <c r="P907" s="7"/>
      <c r="Q907" s="1"/>
      <c r="R907" s="1"/>
    </row>
    <row r="908" spans="1:18" s="5" customFormat="1" x14ac:dyDescent="0.2">
      <c r="A908" s="1"/>
      <c r="B908" s="1"/>
      <c r="C908" s="58"/>
      <c r="D908" s="3"/>
      <c r="E908" s="4"/>
      <c r="F908" s="4"/>
      <c r="G908" s="5" t="str">
        <f t="shared" si="17"/>
        <v xml:space="preserve">  </v>
      </c>
      <c r="I908" s="1"/>
      <c r="J908" s="1"/>
      <c r="K908" s="6"/>
      <c r="L908" s="6"/>
      <c r="M908" s="6"/>
      <c r="N908" s="6"/>
      <c r="O908" s="6"/>
      <c r="P908" s="7"/>
      <c r="Q908" s="1"/>
      <c r="R908" s="1"/>
    </row>
    <row r="909" spans="1:18" s="5" customFormat="1" x14ac:dyDescent="0.2">
      <c r="A909" s="1"/>
      <c r="B909" s="1"/>
      <c r="C909" s="58"/>
      <c r="D909" s="3"/>
      <c r="E909" s="4"/>
      <c r="F909" s="4"/>
      <c r="G909" s="5" t="str">
        <f t="shared" si="17"/>
        <v xml:space="preserve">  </v>
      </c>
      <c r="I909" s="1"/>
      <c r="J909" s="1"/>
      <c r="K909" s="6"/>
      <c r="L909" s="6"/>
      <c r="M909" s="6"/>
      <c r="N909" s="6"/>
      <c r="O909" s="6"/>
      <c r="P909" s="7"/>
      <c r="Q909" s="1"/>
      <c r="R909" s="1"/>
    </row>
    <row r="910" spans="1:18" s="5" customFormat="1" x14ac:dyDescent="0.2">
      <c r="A910" s="1"/>
      <c r="B910" s="1"/>
      <c r="C910" s="58"/>
      <c r="D910" s="3"/>
      <c r="E910" s="4"/>
      <c r="F910" s="4"/>
      <c r="G910" s="5" t="str">
        <f t="shared" si="17"/>
        <v xml:space="preserve">  </v>
      </c>
      <c r="I910" s="1"/>
      <c r="J910" s="1"/>
      <c r="K910" s="6"/>
      <c r="L910" s="6"/>
      <c r="M910" s="6"/>
      <c r="N910" s="6"/>
      <c r="O910" s="6"/>
      <c r="P910" s="7"/>
      <c r="Q910" s="1"/>
      <c r="R910" s="1"/>
    </row>
    <row r="911" spans="1:18" s="5" customFormat="1" x14ac:dyDescent="0.2">
      <c r="A911" s="1"/>
      <c r="B911" s="1"/>
      <c r="C911" s="58"/>
      <c r="D911" s="3"/>
      <c r="E911" s="4"/>
      <c r="F911" s="4"/>
      <c r="G911" s="5" t="str">
        <f t="shared" si="17"/>
        <v xml:space="preserve">  </v>
      </c>
      <c r="I911" s="1"/>
      <c r="J911" s="1"/>
      <c r="K911" s="6"/>
      <c r="L911" s="6"/>
      <c r="M911" s="6"/>
      <c r="N911" s="6"/>
      <c r="O911" s="6"/>
      <c r="P911" s="7"/>
      <c r="Q911" s="1"/>
      <c r="R911" s="1"/>
    </row>
    <row r="912" spans="1:18" s="5" customFormat="1" x14ac:dyDescent="0.2">
      <c r="A912" s="1"/>
      <c r="B912" s="1"/>
      <c r="C912" s="58"/>
      <c r="D912" s="3"/>
      <c r="E912" s="4"/>
      <c r="F912" s="4"/>
      <c r="G912" s="5" t="str">
        <f t="shared" si="17"/>
        <v xml:space="preserve">  </v>
      </c>
      <c r="I912" s="1"/>
      <c r="J912" s="1"/>
      <c r="K912" s="6"/>
      <c r="L912" s="6"/>
      <c r="M912" s="6"/>
      <c r="N912" s="6"/>
      <c r="O912" s="6"/>
      <c r="P912" s="7"/>
      <c r="Q912" s="1"/>
      <c r="R912" s="1"/>
    </row>
    <row r="913" spans="1:18" s="5" customFormat="1" x14ac:dyDescent="0.2">
      <c r="A913" s="1"/>
      <c r="B913" s="1"/>
      <c r="C913" s="58"/>
      <c r="D913" s="3"/>
      <c r="E913" s="4"/>
      <c r="F913" s="4"/>
      <c r="G913" s="5" t="str">
        <f t="shared" si="17"/>
        <v xml:space="preserve">  </v>
      </c>
      <c r="I913" s="1"/>
      <c r="J913" s="1"/>
      <c r="K913" s="6"/>
      <c r="L913" s="6"/>
      <c r="M913" s="6"/>
      <c r="N913" s="6"/>
      <c r="O913" s="6"/>
      <c r="P913" s="7"/>
      <c r="Q913" s="1"/>
      <c r="R913" s="1"/>
    </row>
    <row r="914" spans="1:18" s="5" customFormat="1" x14ac:dyDescent="0.2">
      <c r="A914" s="1"/>
      <c r="B914" s="1"/>
      <c r="C914" s="58"/>
      <c r="D914" s="3"/>
      <c r="E914" s="4"/>
      <c r="F914" s="4"/>
      <c r="G914" s="5" t="str">
        <f t="shared" si="17"/>
        <v xml:space="preserve">  </v>
      </c>
      <c r="I914" s="1"/>
      <c r="J914" s="1"/>
      <c r="K914" s="6"/>
      <c r="L914" s="6"/>
      <c r="M914" s="6"/>
      <c r="N914" s="6"/>
      <c r="O914" s="6"/>
      <c r="P914" s="7"/>
      <c r="Q914" s="1"/>
      <c r="R914" s="1"/>
    </row>
    <row r="915" spans="1:18" s="5" customFormat="1" x14ac:dyDescent="0.2">
      <c r="A915" s="1"/>
      <c r="B915" s="1"/>
      <c r="C915" s="58"/>
      <c r="D915" s="3"/>
      <c r="E915" s="4"/>
      <c r="F915" s="4"/>
      <c r="G915" s="5" t="str">
        <f t="shared" si="17"/>
        <v xml:space="preserve">  </v>
      </c>
      <c r="I915" s="1"/>
      <c r="J915" s="1"/>
      <c r="K915" s="6"/>
      <c r="L915" s="6"/>
      <c r="M915" s="6"/>
      <c r="N915" s="6"/>
      <c r="O915" s="6"/>
      <c r="P915" s="7"/>
      <c r="Q915" s="1"/>
      <c r="R915" s="1"/>
    </row>
    <row r="916" spans="1:18" s="5" customFormat="1" x14ac:dyDescent="0.2">
      <c r="A916" s="1"/>
      <c r="B916" s="1"/>
      <c r="C916" s="58"/>
      <c r="D916" s="3"/>
      <c r="E916" s="4"/>
      <c r="F916" s="4"/>
      <c r="G916" s="5" t="str">
        <f t="shared" si="17"/>
        <v xml:space="preserve">  </v>
      </c>
      <c r="I916" s="1"/>
      <c r="J916" s="1"/>
      <c r="K916" s="6"/>
      <c r="L916" s="6"/>
      <c r="M916" s="6"/>
      <c r="N916" s="6"/>
      <c r="O916" s="6"/>
      <c r="P916" s="7"/>
      <c r="Q916" s="1"/>
      <c r="R916" s="1"/>
    </row>
    <row r="917" spans="1:18" s="5" customFormat="1" x14ac:dyDescent="0.2">
      <c r="A917" s="1"/>
      <c r="B917" s="1"/>
      <c r="C917" s="58"/>
      <c r="D917" s="3"/>
      <c r="E917" s="4"/>
      <c r="F917" s="4"/>
      <c r="G917" s="5" t="str">
        <f t="shared" si="17"/>
        <v xml:space="preserve">  </v>
      </c>
      <c r="I917" s="1"/>
      <c r="J917" s="1"/>
      <c r="K917" s="6"/>
      <c r="L917" s="6"/>
      <c r="M917" s="6"/>
      <c r="N917" s="6"/>
      <c r="O917" s="6"/>
      <c r="P917" s="7"/>
      <c r="Q917" s="1"/>
      <c r="R917" s="1"/>
    </row>
    <row r="918" spans="1:18" s="5" customFormat="1" x14ac:dyDescent="0.2">
      <c r="A918" s="1"/>
      <c r="B918" s="1"/>
      <c r="C918" s="58"/>
      <c r="D918" s="3"/>
      <c r="E918" s="4"/>
      <c r="F918" s="4"/>
      <c r="G918" s="5" t="str">
        <f t="shared" si="17"/>
        <v xml:space="preserve">  </v>
      </c>
      <c r="I918" s="1"/>
      <c r="J918" s="1"/>
      <c r="K918" s="6"/>
      <c r="L918" s="6"/>
      <c r="M918" s="6"/>
      <c r="N918" s="6"/>
      <c r="O918" s="6"/>
      <c r="P918" s="7"/>
      <c r="Q918" s="1"/>
      <c r="R918" s="1"/>
    </row>
    <row r="919" spans="1:18" s="5" customFormat="1" x14ac:dyDescent="0.2">
      <c r="A919" s="1"/>
      <c r="B919" s="1"/>
      <c r="C919" s="58"/>
      <c r="D919" s="3"/>
      <c r="E919" s="4"/>
      <c r="F919" s="4"/>
      <c r="G919" s="5" t="str">
        <f t="shared" si="17"/>
        <v xml:space="preserve">  </v>
      </c>
      <c r="I919" s="1"/>
      <c r="J919" s="1"/>
      <c r="K919" s="6"/>
      <c r="L919" s="6"/>
      <c r="M919" s="6"/>
      <c r="N919" s="6"/>
      <c r="O919" s="6"/>
      <c r="P919" s="7"/>
      <c r="Q919" s="1"/>
      <c r="R919" s="1"/>
    </row>
    <row r="920" spans="1:18" s="5" customFormat="1" x14ac:dyDescent="0.2">
      <c r="A920" s="1"/>
      <c r="B920" s="1"/>
      <c r="C920" s="58"/>
      <c r="D920" s="3"/>
      <c r="E920" s="4"/>
      <c r="F920" s="4"/>
      <c r="G920" s="5" t="str">
        <f t="shared" si="17"/>
        <v xml:space="preserve">  </v>
      </c>
      <c r="I920" s="1"/>
      <c r="J920" s="1"/>
      <c r="K920" s="6"/>
      <c r="L920" s="6"/>
      <c r="M920" s="6"/>
      <c r="N920" s="6"/>
      <c r="O920" s="6"/>
      <c r="P920" s="7"/>
      <c r="Q920" s="1"/>
      <c r="R920" s="1"/>
    </row>
    <row r="921" spans="1:18" s="5" customFormat="1" x14ac:dyDescent="0.2">
      <c r="A921" s="1"/>
      <c r="B921" s="1"/>
      <c r="C921" s="58"/>
      <c r="D921" s="3"/>
      <c r="E921" s="4"/>
      <c r="F921" s="4"/>
      <c r="G921" s="5" t="str">
        <f t="shared" si="17"/>
        <v xml:space="preserve">  </v>
      </c>
      <c r="I921" s="1"/>
      <c r="J921" s="1"/>
      <c r="K921" s="6"/>
      <c r="L921" s="6"/>
      <c r="M921" s="6"/>
      <c r="N921" s="6"/>
      <c r="O921" s="6"/>
      <c r="P921" s="7"/>
      <c r="Q921" s="1"/>
      <c r="R921" s="1"/>
    </row>
    <row r="922" spans="1:18" s="5" customFormat="1" x14ac:dyDescent="0.2">
      <c r="A922" s="1"/>
      <c r="B922" s="1"/>
      <c r="C922" s="58"/>
      <c r="D922" s="3"/>
      <c r="E922" s="4"/>
      <c r="F922" s="4"/>
      <c r="G922" s="5" t="str">
        <f t="shared" si="17"/>
        <v xml:space="preserve">  </v>
      </c>
      <c r="I922" s="1"/>
      <c r="J922" s="1"/>
      <c r="K922" s="6"/>
      <c r="L922" s="6"/>
      <c r="M922" s="6"/>
      <c r="N922" s="6"/>
      <c r="O922" s="6"/>
      <c r="P922" s="7"/>
      <c r="Q922" s="1"/>
      <c r="R922" s="1"/>
    </row>
    <row r="923" spans="1:18" s="5" customFormat="1" x14ac:dyDescent="0.2">
      <c r="A923" s="1"/>
      <c r="B923" s="1"/>
      <c r="C923" s="58"/>
      <c r="D923" s="3"/>
      <c r="E923" s="4"/>
      <c r="F923" s="4"/>
      <c r="G923" s="5" t="str">
        <f t="shared" si="17"/>
        <v xml:space="preserve">  </v>
      </c>
      <c r="I923" s="1"/>
      <c r="J923" s="1"/>
      <c r="K923" s="6"/>
      <c r="L923" s="6"/>
      <c r="M923" s="6"/>
      <c r="N923" s="6"/>
      <c r="O923" s="6"/>
      <c r="P923" s="7"/>
      <c r="Q923" s="1"/>
      <c r="R923" s="1"/>
    </row>
    <row r="924" spans="1:18" s="5" customFormat="1" x14ac:dyDescent="0.2">
      <c r="A924" s="1"/>
      <c r="B924" s="1"/>
      <c r="C924" s="58"/>
      <c r="D924" s="3"/>
      <c r="E924" s="4"/>
      <c r="F924" s="4"/>
      <c r="G924" s="5" t="str">
        <f t="shared" si="17"/>
        <v xml:space="preserve">  </v>
      </c>
      <c r="I924" s="1"/>
      <c r="J924" s="1"/>
      <c r="K924" s="6"/>
      <c r="L924" s="6"/>
      <c r="M924" s="6"/>
      <c r="N924" s="6"/>
      <c r="O924" s="6"/>
      <c r="P924" s="7"/>
      <c r="Q924" s="1"/>
      <c r="R924" s="1"/>
    </row>
    <row r="925" spans="1:18" s="5" customFormat="1" x14ac:dyDescent="0.2">
      <c r="A925" s="1"/>
      <c r="B925" s="1"/>
      <c r="C925" s="58"/>
      <c r="D925" s="3"/>
      <c r="E925" s="4"/>
      <c r="F925" s="4"/>
      <c r="G925" s="5" t="str">
        <f t="shared" si="17"/>
        <v xml:space="preserve">  </v>
      </c>
      <c r="I925" s="1"/>
      <c r="J925" s="1"/>
      <c r="K925" s="6"/>
      <c r="L925" s="6"/>
      <c r="M925" s="6"/>
      <c r="N925" s="6"/>
      <c r="O925" s="6"/>
      <c r="P925" s="7"/>
      <c r="Q925" s="1"/>
      <c r="R925" s="1"/>
    </row>
    <row r="926" spans="1:18" s="5" customFormat="1" x14ac:dyDescent="0.2">
      <c r="A926" s="1"/>
      <c r="B926" s="1"/>
      <c r="C926" s="58"/>
      <c r="D926" s="3"/>
      <c r="E926" s="4"/>
      <c r="F926" s="4"/>
      <c r="G926" s="5" t="str">
        <f t="shared" si="17"/>
        <v xml:space="preserve">  </v>
      </c>
      <c r="I926" s="1"/>
      <c r="J926" s="1"/>
      <c r="K926" s="6"/>
      <c r="L926" s="6"/>
      <c r="M926" s="6"/>
      <c r="N926" s="6"/>
      <c r="O926" s="6"/>
      <c r="P926" s="7"/>
      <c r="Q926" s="1"/>
      <c r="R926" s="1"/>
    </row>
    <row r="927" spans="1:18" s="5" customFormat="1" x14ac:dyDescent="0.2">
      <c r="A927" s="1"/>
      <c r="B927" s="1"/>
      <c r="C927" s="58"/>
      <c r="D927" s="3"/>
      <c r="E927" s="4"/>
      <c r="F927" s="4"/>
      <c r="G927" s="5" t="str">
        <f t="shared" si="17"/>
        <v xml:space="preserve">  </v>
      </c>
      <c r="I927" s="1"/>
      <c r="J927" s="1"/>
      <c r="K927" s="6"/>
      <c r="L927" s="6"/>
      <c r="M927" s="6"/>
      <c r="N927" s="6"/>
      <c r="O927" s="6"/>
      <c r="P927" s="7"/>
      <c r="Q927" s="1"/>
      <c r="R927" s="1"/>
    </row>
    <row r="928" spans="1:18" s="5" customFormat="1" x14ac:dyDescent="0.2">
      <c r="A928" s="1"/>
      <c r="B928" s="1"/>
      <c r="C928" s="58"/>
      <c r="D928" s="3"/>
      <c r="E928" s="4"/>
      <c r="F928" s="4"/>
      <c r="G928" s="5" t="str">
        <f t="shared" si="17"/>
        <v xml:space="preserve">  </v>
      </c>
      <c r="I928" s="1"/>
      <c r="J928" s="1"/>
      <c r="K928" s="6"/>
      <c r="L928" s="6"/>
      <c r="M928" s="6"/>
      <c r="N928" s="6"/>
      <c r="O928" s="6"/>
      <c r="P928" s="7"/>
      <c r="Q928" s="1"/>
      <c r="R928" s="1"/>
    </row>
    <row r="929" spans="1:18" s="5" customFormat="1" x14ac:dyDescent="0.2">
      <c r="A929" s="1"/>
      <c r="B929" s="1"/>
      <c r="C929" s="58"/>
      <c r="D929" s="3"/>
      <c r="E929" s="4"/>
      <c r="F929" s="4"/>
      <c r="G929" s="5" t="str">
        <f t="shared" si="17"/>
        <v xml:space="preserve">  </v>
      </c>
      <c r="I929" s="1"/>
      <c r="J929" s="1"/>
      <c r="K929" s="6"/>
      <c r="L929" s="6"/>
      <c r="M929" s="6"/>
      <c r="N929" s="6"/>
      <c r="O929" s="6"/>
      <c r="P929" s="7"/>
      <c r="Q929" s="1"/>
      <c r="R929" s="1"/>
    </row>
    <row r="930" spans="1:18" s="5" customFormat="1" x14ac:dyDescent="0.2">
      <c r="A930" s="1"/>
      <c r="B930" s="1"/>
      <c r="C930" s="58"/>
      <c r="D930" s="3"/>
      <c r="E930" s="4"/>
      <c r="F930" s="4"/>
      <c r="G930" s="5" t="str">
        <f t="shared" si="17"/>
        <v xml:space="preserve">  </v>
      </c>
      <c r="I930" s="1"/>
      <c r="J930" s="1"/>
      <c r="K930" s="6"/>
      <c r="L930" s="6"/>
      <c r="M930" s="6"/>
      <c r="N930" s="6"/>
      <c r="O930" s="6"/>
      <c r="P930" s="7"/>
      <c r="Q930" s="1"/>
      <c r="R930" s="1"/>
    </row>
    <row r="931" spans="1:18" s="5" customFormat="1" x14ac:dyDescent="0.2">
      <c r="A931" s="1"/>
      <c r="B931" s="1"/>
      <c r="C931" s="58"/>
      <c r="D931" s="3"/>
      <c r="E931" s="4"/>
      <c r="F931" s="4"/>
      <c r="G931" s="5" t="str">
        <f t="shared" si="17"/>
        <v xml:space="preserve">  </v>
      </c>
      <c r="I931" s="1"/>
      <c r="J931" s="1"/>
      <c r="K931" s="6"/>
      <c r="L931" s="6"/>
      <c r="M931" s="6"/>
      <c r="N931" s="6"/>
      <c r="O931" s="6"/>
      <c r="P931" s="7"/>
      <c r="Q931" s="1"/>
      <c r="R931" s="1"/>
    </row>
    <row r="932" spans="1:18" s="5" customFormat="1" x14ac:dyDescent="0.2">
      <c r="A932" s="1"/>
      <c r="B932" s="1"/>
      <c r="C932" s="58"/>
      <c r="D932" s="3"/>
      <c r="E932" s="4"/>
      <c r="F932" s="4"/>
      <c r="G932" s="5" t="str">
        <f t="shared" si="17"/>
        <v xml:space="preserve">  </v>
      </c>
      <c r="I932" s="1"/>
      <c r="J932" s="1"/>
      <c r="K932" s="6"/>
      <c r="L932" s="6"/>
      <c r="M932" s="6"/>
      <c r="N932" s="6"/>
      <c r="O932" s="6"/>
      <c r="P932" s="7"/>
      <c r="Q932" s="1"/>
      <c r="R932" s="1"/>
    </row>
    <row r="933" spans="1:18" s="5" customFormat="1" x14ac:dyDescent="0.2">
      <c r="A933" s="1"/>
      <c r="B933" s="1"/>
      <c r="C933" s="58"/>
      <c r="D933" s="3"/>
      <c r="E933" s="4"/>
      <c r="F933" s="4"/>
      <c r="G933" s="5" t="str">
        <f t="shared" si="17"/>
        <v xml:space="preserve">  </v>
      </c>
      <c r="I933" s="1"/>
      <c r="J933" s="1"/>
      <c r="K933" s="6"/>
      <c r="L933" s="6"/>
      <c r="M933" s="6"/>
      <c r="N933" s="6"/>
      <c r="O933" s="6"/>
      <c r="P933" s="7"/>
      <c r="Q933" s="1"/>
      <c r="R933" s="1"/>
    </row>
    <row r="934" spans="1:18" s="5" customFormat="1" x14ac:dyDescent="0.2">
      <c r="A934" s="1"/>
      <c r="B934" s="1"/>
      <c r="C934" s="58"/>
      <c r="D934" s="3"/>
      <c r="E934" s="4"/>
      <c r="F934" s="4"/>
      <c r="G934" s="5" t="str">
        <f t="shared" si="17"/>
        <v xml:space="preserve">  </v>
      </c>
      <c r="I934" s="1"/>
      <c r="J934" s="1"/>
      <c r="K934" s="6"/>
      <c r="L934" s="6"/>
      <c r="M934" s="6"/>
      <c r="N934" s="6"/>
      <c r="O934" s="6"/>
      <c r="P934" s="7"/>
      <c r="Q934" s="1"/>
      <c r="R934" s="1"/>
    </row>
    <row r="935" spans="1:18" s="5" customFormat="1" x14ac:dyDescent="0.2">
      <c r="A935" s="1"/>
      <c r="B935" s="1"/>
      <c r="C935" s="58"/>
      <c r="D935" s="3"/>
      <c r="E935" s="4"/>
      <c r="F935" s="4"/>
      <c r="G935" s="5" t="str">
        <f t="shared" si="17"/>
        <v xml:space="preserve">  </v>
      </c>
      <c r="I935" s="1"/>
      <c r="J935" s="1"/>
      <c r="K935" s="6"/>
      <c r="L935" s="6"/>
      <c r="M935" s="6"/>
      <c r="N935" s="6"/>
      <c r="O935" s="6"/>
      <c r="P935" s="7"/>
      <c r="Q935" s="1"/>
      <c r="R935" s="1"/>
    </row>
    <row r="936" spans="1:18" s="5" customFormat="1" x14ac:dyDescent="0.2">
      <c r="A936" s="1"/>
      <c r="B936" s="1"/>
      <c r="C936" s="58"/>
      <c r="D936" s="3"/>
      <c r="E936" s="4"/>
      <c r="F936" s="4"/>
      <c r="G936" s="5" t="str">
        <f t="shared" si="17"/>
        <v xml:space="preserve">  </v>
      </c>
      <c r="I936" s="1"/>
      <c r="J936" s="1"/>
      <c r="K936" s="6"/>
      <c r="L936" s="6"/>
      <c r="M936" s="6"/>
      <c r="N936" s="6"/>
      <c r="O936" s="6"/>
      <c r="P936" s="7"/>
      <c r="Q936" s="1"/>
      <c r="R936" s="1"/>
    </row>
    <row r="937" spans="1:18" s="5" customFormat="1" x14ac:dyDescent="0.2">
      <c r="A937" s="1"/>
      <c r="B937" s="1"/>
      <c r="C937" s="58"/>
      <c r="D937" s="3"/>
      <c r="E937" s="4"/>
      <c r="F937" s="4"/>
      <c r="G937" s="5" t="str">
        <f t="shared" si="17"/>
        <v xml:space="preserve">  </v>
      </c>
      <c r="I937" s="1"/>
      <c r="J937" s="1"/>
      <c r="K937" s="6"/>
      <c r="L937" s="6"/>
      <c r="M937" s="6"/>
      <c r="N937" s="6"/>
      <c r="O937" s="6"/>
      <c r="P937" s="7"/>
      <c r="Q937" s="1"/>
      <c r="R937" s="1"/>
    </row>
    <row r="938" spans="1:18" s="5" customFormat="1" x14ac:dyDescent="0.2">
      <c r="A938" s="1"/>
      <c r="B938" s="1"/>
      <c r="C938" s="58"/>
      <c r="D938" s="3"/>
      <c r="E938" s="4"/>
      <c r="F938" s="4"/>
      <c r="G938" s="5" t="str">
        <f t="shared" si="17"/>
        <v xml:space="preserve">  </v>
      </c>
      <c r="I938" s="1"/>
      <c r="J938" s="1"/>
      <c r="K938" s="6"/>
      <c r="L938" s="6"/>
      <c r="M938" s="6"/>
      <c r="N938" s="6"/>
      <c r="O938" s="6"/>
      <c r="P938" s="7"/>
      <c r="Q938" s="1"/>
      <c r="R938" s="1"/>
    </row>
    <row r="939" spans="1:18" s="5" customFormat="1" x14ac:dyDescent="0.2">
      <c r="A939" s="1"/>
      <c r="B939" s="1"/>
      <c r="C939" s="58"/>
      <c r="D939" s="3"/>
      <c r="E939" s="4"/>
      <c r="F939" s="4"/>
      <c r="G939" s="5" t="str">
        <f t="shared" si="17"/>
        <v xml:space="preserve">  </v>
      </c>
      <c r="I939" s="1"/>
      <c r="J939" s="1"/>
      <c r="K939" s="6"/>
      <c r="L939" s="6"/>
      <c r="M939" s="6"/>
      <c r="N939" s="6"/>
      <c r="O939" s="6"/>
      <c r="P939" s="7"/>
      <c r="Q939" s="1"/>
      <c r="R939" s="1"/>
    </row>
    <row r="940" spans="1:18" s="5" customFormat="1" x14ac:dyDescent="0.2">
      <c r="A940" s="1"/>
      <c r="B940" s="1"/>
      <c r="C940" s="58"/>
      <c r="D940" s="3"/>
      <c r="E940" s="4"/>
      <c r="F940" s="4"/>
      <c r="G940" s="5" t="str">
        <f t="shared" si="17"/>
        <v xml:space="preserve">  </v>
      </c>
      <c r="I940" s="1"/>
      <c r="J940" s="1"/>
      <c r="K940" s="6"/>
      <c r="L940" s="6"/>
      <c r="M940" s="6"/>
      <c r="N940" s="6"/>
      <c r="O940" s="6"/>
      <c r="P940" s="7"/>
      <c r="Q940" s="1"/>
      <c r="R940" s="1"/>
    </row>
    <row r="941" spans="1:18" s="5" customFormat="1" x14ac:dyDescent="0.2">
      <c r="A941" s="1"/>
      <c r="B941" s="1"/>
      <c r="C941" s="58"/>
      <c r="D941" s="3"/>
      <c r="E941" s="4"/>
      <c r="F941" s="4"/>
      <c r="G941" s="5" t="str">
        <f t="shared" ref="G941:G1004" si="18">IF(E941=0,"  ",(IF(F941=0,"  ",+E941*F941)))</f>
        <v xml:space="preserve">  </v>
      </c>
      <c r="I941" s="1"/>
      <c r="J941" s="1"/>
      <c r="K941" s="6"/>
      <c r="L941" s="6"/>
      <c r="M941" s="6"/>
      <c r="N941" s="6"/>
      <c r="O941" s="6"/>
      <c r="P941" s="7"/>
      <c r="Q941" s="1"/>
      <c r="R941" s="1"/>
    </row>
    <row r="942" spans="1:18" s="5" customFormat="1" x14ac:dyDescent="0.2">
      <c r="A942" s="1"/>
      <c r="B942" s="1"/>
      <c r="C942" s="58"/>
      <c r="D942" s="3"/>
      <c r="E942" s="4"/>
      <c r="F942" s="4"/>
      <c r="G942" s="5" t="str">
        <f t="shared" si="18"/>
        <v xml:space="preserve">  </v>
      </c>
      <c r="I942" s="1"/>
      <c r="J942" s="1"/>
      <c r="K942" s="6"/>
      <c r="L942" s="6"/>
      <c r="M942" s="6"/>
      <c r="N942" s="6"/>
      <c r="O942" s="6"/>
      <c r="P942" s="7"/>
      <c r="Q942" s="1"/>
      <c r="R942" s="1"/>
    </row>
    <row r="943" spans="1:18" s="5" customFormat="1" x14ac:dyDescent="0.2">
      <c r="A943" s="1"/>
      <c r="B943" s="1"/>
      <c r="C943" s="58"/>
      <c r="D943" s="3"/>
      <c r="E943" s="4"/>
      <c r="F943" s="4"/>
      <c r="G943" s="5" t="str">
        <f t="shared" si="18"/>
        <v xml:space="preserve">  </v>
      </c>
      <c r="I943" s="1"/>
      <c r="J943" s="1"/>
      <c r="K943" s="6"/>
      <c r="L943" s="6"/>
      <c r="M943" s="6"/>
      <c r="N943" s="6"/>
      <c r="O943" s="6"/>
      <c r="P943" s="7"/>
      <c r="Q943" s="1"/>
      <c r="R943" s="1"/>
    </row>
    <row r="944" spans="1:18" s="5" customFormat="1" x14ac:dyDescent="0.2">
      <c r="A944" s="1"/>
      <c r="B944" s="1"/>
      <c r="C944" s="58"/>
      <c r="D944" s="3"/>
      <c r="E944" s="4"/>
      <c r="F944" s="4"/>
      <c r="G944" s="5" t="str">
        <f t="shared" si="18"/>
        <v xml:space="preserve">  </v>
      </c>
      <c r="I944" s="1"/>
      <c r="J944" s="1"/>
      <c r="K944" s="6"/>
      <c r="L944" s="6"/>
      <c r="M944" s="6"/>
      <c r="N944" s="6"/>
      <c r="O944" s="6"/>
      <c r="P944" s="7"/>
      <c r="Q944" s="1"/>
      <c r="R944" s="1"/>
    </row>
    <row r="945" spans="1:18" s="5" customFormat="1" x14ac:dyDescent="0.2">
      <c r="A945" s="1"/>
      <c r="B945" s="1"/>
      <c r="C945" s="58"/>
      <c r="D945" s="3"/>
      <c r="E945" s="4"/>
      <c r="F945" s="4"/>
      <c r="G945" s="5" t="str">
        <f t="shared" si="18"/>
        <v xml:space="preserve">  </v>
      </c>
      <c r="I945" s="1"/>
      <c r="J945" s="1"/>
      <c r="K945" s="6"/>
      <c r="L945" s="6"/>
      <c r="M945" s="6"/>
      <c r="N945" s="6"/>
      <c r="O945" s="6"/>
      <c r="P945" s="7"/>
      <c r="Q945" s="1"/>
      <c r="R945" s="1"/>
    </row>
    <row r="946" spans="1:18" s="5" customFormat="1" x14ac:dyDescent="0.2">
      <c r="A946" s="1"/>
      <c r="B946" s="1"/>
      <c r="C946" s="58"/>
      <c r="D946" s="3"/>
      <c r="E946" s="4"/>
      <c r="F946" s="4"/>
      <c r="G946" s="5" t="str">
        <f t="shared" si="18"/>
        <v xml:space="preserve">  </v>
      </c>
      <c r="I946" s="1"/>
      <c r="J946" s="1"/>
      <c r="K946" s="6"/>
      <c r="L946" s="6"/>
      <c r="M946" s="6"/>
      <c r="N946" s="6"/>
      <c r="O946" s="6"/>
      <c r="P946" s="7"/>
      <c r="Q946" s="1"/>
      <c r="R946" s="1"/>
    </row>
    <row r="947" spans="1:18" s="5" customFormat="1" x14ac:dyDescent="0.2">
      <c r="A947" s="1"/>
      <c r="B947" s="1"/>
      <c r="C947" s="58"/>
      <c r="D947" s="3"/>
      <c r="E947" s="4"/>
      <c r="F947" s="4"/>
      <c r="G947" s="5" t="str">
        <f t="shared" si="18"/>
        <v xml:space="preserve">  </v>
      </c>
      <c r="I947" s="1"/>
      <c r="J947" s="1"/>
      <c r="K947" s="6"/>
      <c r="L947" s="6"/>
      <c r="M947" s="6"/>
      <c r="N947" s="6"/>
      <c r="O947" s="6"/>
      <c r="P947" s="7"/>
      <c r="Q947" s="1"/>
      <c r="R947" s="1"/>
    </row>
    <row r="948" spans="1:18" s="5" customFormat="1" x14ac:dyDescent="0.2">
      <c r="A948" s="1"/>
      <c r="B948" s="1"/>
      <c r="C948" s="58"/>
      <c r="D948" s="3"/>
      <c r="E948" s="4"/>
      <c r="F948" s="4"/>
      <c r="G948" s="5" t="str">
        <f t="shared" si="18"/>
        <v xml:space="preserve">  </v>
      </c>
      <c r="I948" s="1"/>
      <c r="J948" s="1"/>
      <c r="K948" s="6"/>
      <c r="L948" s="6"/>
      <c r="M948" s="6"/>
      <c r="N948" s="6"/>
      <c r="O948" s="6"/>
      <c r="P948" s="7"/>
      <c r="Q948" s="1"/>
      <c r="R948" s="1"/>
    </row>
    <row r="949" spans="1:18" s="5" customFormat="1" x14ac:dyDescent="0.2">
      <c r="A949" s="1"/>
      <c r="B949" s="1"/>
      <c r="C949" s="58"/>
      <c r="D949" s="3"/>
      <c r="E949" s="4"/>
      <c r="F949" s="4"/>
      <c r="G949" s="5" t="str">
        <f t="shared" si="18"/>
        <v xml:space="preserve">  </v>
      </c>
      <c r="I949" s="1"/>
      <c r="J949" s="1"/>
      <c r="K949" s="6"/>
      <c r="L949" s="6"/>
      <c r="M949" s="6"/>
      <c r="N949" s="6"/>
      <c r="O949" s="6"/>
      <c r="P949" s="7"/>
      <c r="Q949" s="1"/>
      <c r="R949" s="1"/>
    </row>
    <row r="950" spans="1:18" s="5" customFormat="1" x14ac:dyDescent="0.2">
      <c r="A950" s="1"/>
      <c r="B950" s="1"/>
      <c r="C950" s="58"/>
      <c r="D950" s="3"/>
      <c r="E950" s="4"/>
      <c r="F950" s="4"/>
      <c r="G950" s="5" t="str">
        <f t="shared" si="18"/>
        <v xml:space="preserve">  </v>
      </c>
      <c r="I950" s="1"/>
      <c r="J950" s="1"/>
      <c r="K950" s="6"/>
      <c r="L950" s="6"/>
      <c r="M950" s="6"/>
      <c r="N950" s="6"/>
      <c r="O950" s="6"/>
      <c r="P950" s="7"/>
      <c r="Q950" s="1"/>
      <c r="R950" s="1"/>
    </row>
    <row r="951" spans="1:18" s="5" customFormat="1" x14ac:dyDescent="0.2">
      <c r="A951" s="1"/>
      <c r="B951" s="1"/>
      <c r="C951" s="58"/>
      <c r="D951" s="3"/>
      <c r="E951" s="4"/>
      <c r="F951" s="4"/>
      <c r="G951" s="5" t="str">
        <f t="shared" si="18"/>
        <v xml:space="preserve">  </v>
      </c>
      <c r="I951" s="1"/>
      <c r="J951" s="1"/>
      <c r="K951" s="6"/>
      <c r="L951" s="6"/>
      <c r="M951" s="6"/>
      <c r="N951" s="6"/>
      <c r="O951" s="6"/>
      <c r="P951" s="7"/>
      <c r="Q951" s="1"/>
      <c r="R951" s="1"/>
    </row>
    <row r="952" spans="1:18" s="5" customFormat="1" x14ac:dyDescent="0.2">
      <c r="A952" s="1"/>
      <c r="B952" s="1"/>
      <c r="C952" s="58"/>
      <c r="D952" s="3"/>
      <c r="E952" s="4"/>
      <c r="F952" s="4"/>
      <c r="G952" s="5" t="str">
        <f t="shared" si="18"/>
        <v xml:space="preserve">  </v>
      </c>
      <c r="I952" s="1"/>
      <c r="J952" s="1"/>
      <c r="K952" s="6"/>
      <c r="L952" s="6"/>
      <c r="M952" s="6"/>
      <c r="N952" s="6"/>
      <c r="O952" s="6"/>
      <c r="P952" s="7"/>
      <c r="Q952" s="1"/>
      <c r="R952" s="1"/>
    </row>
    <row r="953" spans="1:18" s="5" customFormat="1" x14ac:dyDescent="0.2">
      <c r="A953" s="1"/>
      <c r="B953" s="1"/>
      <c r="C953" s="58"/>
      <c r="D953" s="3"/>
      <c r="E953" s="4"/>
      <c r="F953" s="4"/>
      <c r="G953" s="5" t="str">
        <f t="shared" si="18"/>
        <v xml:space="preserve">  </v>
      </c>
      <c r="I953" s="1"/>
      <c r="J953" s="1"/>
      <c r="K953" s="6"/>
      <c r="L953" s="6"/>
      <c r="M953" s="6"/>
      <c r="N953" s="6"/>
      <c r="O953" s="6"/>
      <c r="P953" s="7"/>
      <c r="Q953" s="1"/>
      <c r="R953" s="1"/>
    </row>
    <row r="954" spans="1:18" s="5" customFormat="1" x14ac:dyDescent="0.2">
      <c r="A954" s="1"/>
      <c r="B954" s="1"/>
      <c r="C954" s="58"/>
      <c r="D954" s="3"/>
      <c r="E954" s="4"/>
      <c r="F954" s="4"/>
      <c r="G954" s="5" t="str">
        <f t="shared" si="18"/>
        <v xml:space="preserve">  </v>
      </c>
      <c r="I954" s="1"/>
      <c r="J954" s="1"/>
      <c r="K954" s="6"/>
      <c r="L954" s="6"/>
      <c r="M954" s="6"/>
      <c r="N954" s="6"/>
      <c r="O954" s="6"/>
      <c r="P954" s="7"/>
      <c r="Q954" s="1"/>
      <c r="R954" s="1"/>
    </row>
    <row r="955" spans="1:18" s="5" customFormat="1" x14ac:dyDescent="0.2">
      <c r="A955" s="1"/>
      <c r="B955" s="1"/>
      <c r="C955" s="58"/>
      <c r="D955" s="3"/>
      <c r="E955" s="4"/>
      <c r="F955" s="4"/>
      <c r="G955" s="5" t="str">
        <f t="shared" si="18"/>
        <v xml:space="preserve">  </v>
      </c>
      <c r="I955" s="1"/>
      <c r="J955" s="1"/>
      <c r="K955" s="6"/>
      <c r="L955" s="6"/>
      <c r="M955" s="6"/>
      <c r="N955" s="6"/>
      <c r="O955" s="6"/>
      <c r="P955" s="7"/>
      <c r="Q955" s="1"/>
      <c r="R955" s="1"/>
    </row>
    <row r="956" spans="1:18" s="5" customFormat="1" x14ac:dyDescent="0.2">
      <c r="A956" s="1"/>
      <c r="B956" s="1"/>
      <c r="C956" s="58"/>
      <c r="D956" s="3"/>
      <c r="E956" s="4"/>
      <c r="F956" s="4"/>
      <c r="G956" s="5" t="str">
        <f t="shared" si="18"/>
        <v xml:space="preserve">  </v>
      </c>
      <c r="I956" s="1"/>
      <c r="J956" s="1"/>
      <c r="K956" s="6"/>
      <c r="L956" s="6"/>
      <c r="M956" s="6"/>
      <c r="N956" s="6"/>
      <c r="O956" s="6"/>
      <c r="P956" s="7"/>
      <c r="Q956" s="1"/>
      <c r="R956" s="1"/>
    </row>
    <row r="957" spans="1:18" s="5" customFormat="1" x14ac:dyDescent="0.2">
      <c r="A957" s="1"/>
      <c r="B957" s="1"/>
      <c r="C957" s="58"/>
      <c r="D957" s="3"/>
      <c r="E957" s="4"/>
      <c r="F957" s="4"/>
      <c r="G957" s="5" t="str">
        <f t="shared" si="18"/>
        <v xml:space="preserve">  </v>
      </c>
      <c r="I957" s="1"/>
      <c r="J957" s="1"/>
      <c r="K957" s="6"/>
      <c r="L957" s="6"/>
      <c r="M957" s="6"/>
      <c r="N957" s="6"/>
      <c r="O957" s="6"/>
      <c r="P957" s="7"/>
      <c r="Q957" s="1"/>
      <c r="R957" s="1"/>
    </row>
    <row r="958" spans="1:18" s="5" customFormat="1" x14ac:dyDescent="0.2">
      <c r="A958" s="1"/>
      <c r="B958" s="1"/>
      <c r="C958" s="58"/>
      <c r="D958" s="3"/>
      <c r="E958" s="4"/>
      <c r="F958" s="4"/>
      <c r="G958" s="5" t="str">
        <f t="shared" si="18"/>
        <v xml:space="preserve">  </v>
      </c>
      <c r="I958" s="1"/>
      <c r="J958" s="1"/>
      <c r="K958" s="6"/>
      <c r="L958" s="6"/>
      <c r="M958" s="6"/>
      <c r="N958" s="6"/>
      <c r="O958" s="6"/>
      <c r="P958" s="7"/>
      <c r="Q958" s="1"/>
      <c r="R958" s="1"/>
    </row>
    <row r="959" spans="1:18" s="5" customFormat="1" x14ac:dyDescent="0.2">
      <c r="A959" s="1"/>
      <c r="B959" s="1"/>
      <c r="C959" s="58"/>
      <c r="D959" s="3"/>
      <c r="E959" s="4"/>
      <c r="F959" s="4"/>
      <c r="G959" s="5" t="str">
        <f t="shared" si="18"/>
        <v xml:space="preserve">  </v>
      </c>
      <c r="I959" s="1"/>
      <c r="J959" s="1"/>
      <c r="K959" s="6"/>
      <c r="L959" s="6"/>
      <c r="M959" s="6"/>
      <c r="N959" s="6"/>
      <c r="O959" s="6"/>
      <c r="P959" s="7"/>
      <c r="Q959" s="1"/>
      <c r="R959" s="1"/>
    </row>
    <row r="960" spans="1:18" s="5" customFormat="1" x14ac:dyDescent="0.2">
      <c r="A960" s="1"/>
      <c r="B960" s="1"/>
      <c r="C960" s="58"/>
      <c r="D960" s="3"/>
      <c r="E960" s="4"/>
      <c r="F960" s="4"/>
      <c r="G960" s="5" t="str">
        <f t="shared" si="18"/>
        <v xml:space="preserve">  </v>
      </c>
      <c r="I960" s="1"/>
      <c r="J960" s="1"/>
      <c r="K960" s="6"/>
      <c r="L960" s="6"/>
      <c r="M960" s="6"/>
      <c r="N960" s="6"/>
      <c r="O960" s="6"/>
      <c r="P960" s="7"/>
      <c r="Q960" s="1"/>
      <c r="R960" s="1"/>
    </row>
    <row r="961" spans="1:18" s="5" customFormat="1" x14ac:dyDescent="0.2">
      <c r="A961" s="1"/>
      <c r="B961" s="1"/>
      <c r="C961" s="58"/>
      <c r="D961" s="3"/>
      <c r="E961" s="4"/>
      <c r="F961" s="4"/>
      <c r="G961" s="5" t="str">
        <f t="shared" si="18"/>
        <v xml:space="preserve">  </v>
      </c>
      <c r="I961" s="1"/>
      <c r="J961" s="1"/>
      <c r="K961" s="6"/>
      <c r="L961" s="6"/>
      <c r="M961" s="6"/>
      <c r="N961" s="6"/>
      <c r="O961" s="6"/>
      <c r="P961" s="7"/>
      <c r="Q961" s="1"/>
      <c r="R961" s="1"/>
    </row>
    <row r="962" spans="1:18" s="5" customFormat="1" x14ac:dyDescent="0.2">
      <c r="A962" s="1"/>
      <c r="B962" s="1"/>
      <c r="C962" s="58"/>
      <c r="D962" s="3"/>
      <c r="E962" s="4"/>
      <c r="F962" s="4"/>
      <c r="G962" s="5" t="str">
        <f t="shared" si="18"/>
        <v xml:space="preserve">  </v>
      </c>
      <c r="I962" s="1"/>
      <c r="J962" s="1"/>
      <c r="K962" s="6"/>
      <c r="L962" s="6"/>
      <c r="M962" s="6"/>
      <c r="N962" s="6"/>
      <c r="O962" s="6"/>
      <c r="P962" s="7"/>
      <c r="Q962" s="1"/>
      <c r="R962" s="1"/>
    </row>
    <row r="963" spans="1:18" s="5" customFormat="1" x14ac:dyDescent="0.2">
      <c r="A963" s="1"/>
      <c r="B963" s="1"/>
      <c r="C963" s="58"/>
      <c r="D963" s="3"/>
      <c r="E963" s="4"/>
      <c r="F963" s="4"/>
      <c r="G963" s="5" t="str">
        <f t="shared" si="18"/>
        <v xml:space="preserve">  </v>
      </c>
      <c r="I963" s="1"/>
      <c r="J963" s="1"/>
      <c r="K963" s="6"/>
      <c r="L963" s="6"/>
      <c r="M963" s="6"/>
      <c r="N963" s="6"/>
      <c r="O963" s="6"/>
      <c r="P963" s="7"/>
      <c r="Q963" s="1"/>
      <c r="R963" s="1"/>
    </row>
    <row r="964" spans="1:18" s="5" customFormat="1" x14ac:dyDescent="0.2">
      <c r="A964" s="1"/>
      <c r="B964" s="1"/>
      <c r="C964" s="58"/>
      <c r="D964" s="3"/>
      <c r="E964" s="4"/>
      <c r="F964" s="4"/>
      <c r="G964" s="5" t="str">
        <f t="shared" si="18"/>
        <v xml:space="preserve">  </v>
      </c>
      <c r="I964" s="1"/>
      <c r="J964" s="1"/>
      <c r="K964" s="6"/>
      <c r="L964" s="6"/>
      <c r="M964" s="6"/>
      <c r="N964" s="6"/>
      <c r="O964" s="6"/>
      <c r="P964" s="7"/>
      <c r="Q964" s="1"/>
      <c r="R964" s="1"/>
    </row>
    <row r="965" spans="1:18" s="5" customFormat="1" x14ac:dyDescent="0.2">
      <c r="A965" s="1"/>
      <c r="B965" s="1"/>
      <c r="C965" s="58"/>
      <c r="D965" s="3"/>
      <c r="E965" s="4"/>
      <c r="F965" s="4"/>
      <c r="G965" s="5" t="str">
        <f t="shared" si="18"/>
        <v xml:space="preserve">  </v>
      </c>
      <c r="I965" s="1"/>
      <c r="J965" s="1"/>
      <c r="K965" s="6"/>
      <c r="L965" s="6"/>
      <c r="M965" s="6"/>
      <c r="N965" s="6"/>
      <c r="O965" s="6"/>
      <c r="P965" s="7"/>
      <c r="Q965" s="1"/>
      <c r="R965" s="1"/>
    </row>
    <row r="966" spans="1:18" s="5" customFormat="1" x14ac:dyDescent="0.2">
      <c r="A966" s="1"/>
      <c r="B966" s="1"/>
      <c r="C966" s="58"/>
      <c r="D966" s="3"/>
      <c r="E966" s="4"/>
      <c r="F966" s="4"/>
      <c r="G966" s="5" t="str">
        <f t="shared" si="18"/>
        <v xml:space="preserve">  </v>
      </c>
      <c r="I966" s="1"/>
      <c r="J966" s="1"/>
      <c r="K966" s="6"/>
      <c r="L966" s="6"/>
      <c r="M966" s="6"/>
      <c r="N966" s="6"/>
      <c r="O966" s="6"/>
      <c r="P966" s="7"/>
      <c r="Q966" s="1"/>
      <c r="R966" s="1"/>
    </row>
    <row r="967" spans="1:18" s="5" customFormat="1" x14ac:dyDescent="0.2">
      <c r="A967" s="1"/>
      <c r="B967" s="1"/>
      <c r="C967" s="58"/>
      <c r="D967" s="3"/>
      <c r="E967" s="4"/>
      <c r="F967" s="4"/>
      <c r="G967" s="5" t="str">
        <f t="shared" si="18"/>
        <v xml:space="preserve">  </v>
      </c>
      <c r="I967" s="1"/>
      <c r="J967" s="1"/>
      <c r="K967" s="6"/>
      <c r="L967" s="6"/>
      <c r="M967" s="6"/>
      <c r="N967" s="6"/>
      <c r="O967" s="6"/>
      <c r="P967" s="7"/>
      <c r="Q967" s="1"/>
      <c r="R967" s="1"/>
    </row>
    <row r="968" spans="1:18" s="5" customFormat="1" x14ac:dyDescent="0.2">
      <c r="A968" s="1"/>
      <c r="B968" s="1"/>
      <c r="C968" s="58"/>
      <c r="D968" s="3"/>
      <c r="E968" s="4"/>
      <c r="F968" s="4"/>
      <c r="G968" s="5" t="str">
        <f t="shared" si="18"/>
        <v xml:space="preserve">  </v>
      </c>
      <c r="I968" s="1"/>
      <c r="J968" s="1"/>
      <c r="K968" s="6"/>
      <c r="L968" s="6"/>
      <c r="M968" s="6"/>
      <c r="N968" s="6"/>
      <c r="O968" s="6"/>
      <c r="P968" s="7"/>
      <c r="Q968" s="1"/>
      <c r="R968" s="1"/>
    </row>
    <row r="969" spans="1:18" s="5" customFormat="1" x14ac:dyDescent="0.2">
      <c r="A969" s="1"/>
      <c r="B969" s="1"/>
      <c r="C969" s="58"/>
      <c r="D969" s="3"/>
      <c r="E969" s="4"/>
      <c r="F969" s="4"/>
      <c r="G969" s="5" t="str">
        <f t="shared" si="18"/>
        <v xml:space="preserve">  </v>
      </c>
      <c r="I969" s="1"/>
      <c r="J969" s="1"/>
      <c r="K969" s="6"/>
      <c r="L969" s="6"/>
      <c r="M969" s="6"/>
      <c r="N969" s="6"/>
      <c r="O969" s="6"/>
      <c r="P969" s="7"/>
      <c r="Q969" s="1"/>
      <c r="R969" s="1"/>
    </row>
    <row r="970" spans="1:18" s="5" customFormat="1" x14ac:dyDescent="0.2">
      <c r="A970" s="1"/>
      <c r="B970" s="1"/>
      <c r="C970" s="58"/>
      <c r="D970" s="3"/>
      <c r="E970" s="4"/>
      <c r="F970" s="4"/>
      <c r="G970" s="5" t="str">
        <f t="shared" si="18"/>
        <v xml:space="preserve">  </v>
      </c>
      <c r="I970" s="1"/>
      <c r="J970" s="1"/>
      <c r="K970" s="6"/>
      <c r="L970" s="6"/>
      <c r="M970" s="6"/>
      <c r="N970" s="6"/>
      <c r="O970" s="6"/>
      <c r="P970" s="7"/>
      <c r="Q970" s="1"/>
      <c r="R970" s="1"/>
    </row>
    <row r="971" spans="1:18" s="5" customFormat="1" x14ac:dyDescent="0.2">
      <c r="A971" s="1"/>
      <c r="B971" s="1"/>
      <c r="C971" s="58"/>
      <c r="D971" s="3"/>
      <c r="E971" s="4"/>
      <c r="F971" s="4"/>
      <c r="G971" s="5" t="str">
        <f t="shared" si="18"/>
        <v xml:space="preserve">  </v>
      </c>
      <c r="I971" s="1"/>
      <c r="J971" s="1"/>
      <c r="K971" s="6"/>
      <c r="L971" s="6"/>
      <c r="M971" s="6"/>
      <c r="N971" s="6"/>
      <c r="O971" s="6"/>
      <c r="P971" s="7"/>
      <c r="Q971" s="1"/>
      <c r="R971" s="1"/>
    </row>
    <row r="972" spans="1:18" s="5" customFormat="1" x14ac:dyDescent="0.2">
      <c r="A972" s="1"/>
      <c r="B972" s="1"/>
      <c r="C972" s="58"/>
      <c r="D972" s="3"/>
      <c r="E972" s="4"/>
      <c r="F972" s="4"/>
      <c r="G972" s="5" t="str">
        <f t="shared" si="18"/>
        <v xml:space="preserve">  </v>
      </c>
      <c r="I972" s="1"/>
      <c r="J972" s="1"/>
      <c r="K972" s="6"/>
      <c r="L972" s="6"/>
      <c r="M972" s="6"/>
      <c r="N972" s="6"/>
      <c r="O972" s="6"/>
      <c r="P972" s="7"/>
      <c r="Q972" s="1"/>
      <c r="R972" s="1"/>
    </row>
    <row r="973" spans="1:18" s="5" customFormat="1" x14ac:dyDescent="0.2">
      <c r="A973" s="1"/>
      <c r="B973" s="1"/>
      <c r="C973" s="58"/>
      <c r="D973" s="3"/>
      <c r="E973" s="4"/>
      <c r="F973" s="4"/>
      <c r="G973" s="5" t="str">
        <f t="shared" si="18"/>
        <v xml:space="preserve">  </v>
      </c>
      <c r="I973" s="1"/>
      <c r="J973" s="1"/>
      <c r="K973" s="6"/>
      <c r="L973" s="6"/>
      <c r="M973" s="6"/>
      <c r="N973" s="6"/>
      <c r="O973" s="6"/>
      <c r="P973" s="7"/>
      <c r="Q973" s="1"/>
      <c r="R973" s="1"/>
    </row>
    <row r="974" spans="1:18" s="5" customFormat="1" x14ac:dyDescent="0.2">
      <c r="A974" s="1"/>
      <c r="B974" s="1"/>
      <c r="C974" s="58"/>
      <c r="D974" s="3"/>
      <c r="E974" s="4"/>
      <c r="F974" s="4"/>
      <c r="G974" s="5" t="str">
        <f t="shared" si="18"/>
        <v xml:space="preserve">  </v>
      </c>
      <c r="I974" s="1"/>
      <c r="J974" s="1"/>
      <c r="K974" s="6"/>
      <c r="L974" s="6"/>
      <c r="M974" s="6"/>
      <c r="N974" s="6"/>
      <c r="O974" s="6"/>
      <c r="P974" s="7"/>
      <c r="Q974" s="1"/>
      <c r="R974" s="1"/>
    </row>
    <row r="975" spans="1:18" s="5" customFormat="1" x14ac:dyDescent="0.2">
      <c r="A975" s="1"/>
      <c r="B975" s="1"/>
      <c r="C975" s="58"/>
      <c r="D975" s="3"/>
      <c r="E975" s="4"/>
      <c r="F975" s="4"/>
      <c r="G975" s="5" t="str">
        <f t="shared" si="18"/>
        <v xml:space="preserve">  </v>
      </c>
      <c r="I975" s="1"/>
      <c r="J975" s="1"/>
      <c r="K975" s="6"/>
      <c r="L975" s="6"/>
      <c r="M975" s="6"/>
      <c r="N975" s="6"/>
      <c r="O975" s="6"/>
      <c r="P975" s="7"/>
      <c r="Q975" s="1"/>
      <c r="R975" s="1"/>
    </row>
    <row r="976" spans="1:18" s="5" customFormat="1" x14ac:dyDescent="0.2">
      <c r="A976" s="1"/>
      <c r="B976" s="1"/>
      <c r="C976" s="58"/>
      <c r="D976" s="3"/>
      <c r="E976" s="4"/>
      <c r="F976" s="4"/>
      <c r="G976" s="5" t="str">
        <f t="shared" si="18"/>
        <v xml:space="preserve">  </v>
      </c>
      <c r="I976" s="1"/>
      <c r="J976" s="1"/>
      <c r="K976" s="6"/>
      <c r="L976" s="6"/>
      <c r="M976" s="6"/>
      <c r="N976" s="6"/>
      <c r="O976" s="6"/>
      <c r="P976" s="7"/>
      <c r="Q976" s="1"/>
      <c r="R976" s="1"/>
    </row>
    <row r="977" spans="1:18" s="5" customFormat="1" x14ac:dyDescent="0.2">
      <c r="A977" s="1"/>
      <c r="B977" s="1"/>
      <c r="C977" s="58"/>
      <c r="D977" s="3"/>
      <c r="E977" s="4"/>
      <c r="F977" s="4"/>
      <c r="G977" s="5" t="str">
        <f t="shared" si="18"/>
        <v xml:space="preserve">  </v>
      </c>
      <c r="I977" s="1"/>
      <c r="J977" s="1"/>
      <c r="K977" s="6"/>
      <c r="L977" s="6"/>
      <c r="M977" s="6"/>
      <c r="N977" s="6"/>
      <c r="O977" s="6"/>
      <c r="P977" s="7"/>
      <c r="Q977" s="1"/>
      <c r="R977" s="1"/>
    </row>
    <row r="978" spans="1:18" s="5" customFormat="1" x14ac:dyDescent="0.2">
      <c r="A978" s="1"/>
      <c r="B978" s="1"/>
      <c r="C978" s="58"/>
      <c r="D978" s="3"/>
      <c r="E978" s="4"/>
      <c r="F978" s="4"/>
      <c r="G978" s="5" t="str">
        <f t="shared" si="18"/>
        <v xml:space="preserve">  </v>
      </c>
      <c r="I978" s="1"/>
      <c r="J978" s="1"/>
      <c r="K978" s="6"/>
      <c r="L978" s="6"/>
      <c r="M978" s="6"/>
      <c r="N978" s="6"/>
      <c r="O978" s="6"/>
      <c r="P978" s="7"/>
      <c r="Q978" s="1"/>
      <c r="R978" s="1"/>
    </row>
    <row r="979" spans="1:18" s="5" customFormat="1" x14ac:dyDescent="0.2">
      <c r="A979" s="1"/>
      <c r="B979" s="1"/>
      <c r="C979" s="58"/>
      <c r="D979" s="3"/>
      <c r="E979" s="4"/>
      <c r="F979" s="4"/>
      <c r="G979" s="5" t="str">
        <f t="shared" si="18"/>
        <v xml:space="preserve">  </v>
      </c>
      <c r="I979" s="1"/>
      <c r="J979" s="1"/>
      <c r="K979" s="6"/>
      <c r="L979" s="6"/>
      <c r="M979" s="6"/>
      <c r="N979" s="6"/>
      <c r="O979" s="6"/>
      <c r="P979" s="7"/>
      <c r="Q979" s="1"/>
      <c r="R979" s="1"/>
    </row>
    <row r="980" spans="1:18" s="5" customFormat="1" x14ac:dyDescent="0.2">
      <c r="A980" s="1"/>
      <c r="B980" s="1"/>
      <c r="C980" s="58"/>
      <c r="D980" s="3"/>
      <c r="E980" s="4"/>
      <c r="F980" s="4"/>
      <c r="G980" s="5" t="str">
        <f t="shared" si="18"/>
        <v xml:space="preserve">  </v>
      </c>
      <c r="I980" s="1"/>
      <c r="J980" s="1"/>
      <c r="K980" s="6"/>
      <c r="L980" s="6"/>
      <c r="M980" s="6"/>
      <c r="N980" s="6"/>
      <c r="O980" s="6"/>
      <c r="P980" s="7"/>
      <c r="Q980" s="1"/>
      <c r="R980" s="1"/>
    </row>
    <row r="981" spans="1:18" s="5" customFormat="1" x14ac:dyDescent="0.2">
      <c r="A981" s="1"/>
      <c r="B981" s="1"/>
      <c r="C981" s="58"/>
      <c r="D981" s="3"/>
      <c r="E981" s="4"/>
      <c r="F981" s="4"/>
      <c r="G981" s="5" t="str">
        <f t="shared" si="18"/>
        <v xml:space="preserve">  </v>
      </c>
      <c r="I981" s="1"/>
      <c r="J981" s="1"/>
      <c r="K981" s="6"/>
      <c r="L981" s="6"/>
      <c r="M981" s="6"/>
      <c r="N981" s="6"/>
      <c r="O981" s="6"/>
      <c r="P981" s="7"/>
      <c r="Q981" s="1"/>
      <c r="R981" s="1"/>
    </row>
    <row r="982" spans="1:18" s="5" customFormat="1" x14ac:dyDescent="0.2">
      <c r="A982" s="1"/>
      <c r="B982" s="1"/>
      <c r="C982" s="58"/>
      <c r="D982" s="3"/>
      <c r="E982" s="4"/>
      <c r="F982" s="4"/>
      <c r="G982" s="5" t="str">
        <f t="shared" si="18"/>
        <v xml:space="preserve">  </v>
      </c>
      <c r="I982" s="1"/>
      <c r="J982" s="1"/>
      <c r="K982" s="6"/>
      <c r="L982" s="6"/>
      <c r="M982" s="6"/>
      <c r="N982" s="6"/>
      <c r="O982" s="6"/>
      <c r="P982" s="7"/>
      <c r="Q982" s="1"/>
      <c r="R982" s="1"/>
    </row>
    <row r="983" spans="1:18" s="5" customFormat="1" x14ac:dyDescent="0.2">
      <c r="A983" s="1"/>
      <c r="B983" s="1"/>
      <c r="C983" s="58"/>
      <c r="D983" s="3"/>
      <c r="E983" s="4"/>
      <c r="F983" s="4"/>
      <c r="G983" s="5" t="str">
        <f t="shared" si="18"/>
        <v xml:space="preserve">  </v>
      </c>
      <c r="I983" s="1"/>
      <c r="J983" s="1"/>
      <c r="K983" s="6"/>
      <c r="L983" s="6"/>
      <c r="M983" s="6"/>
      <c r="N983" s="6"/>
      <c r="O983" s="6"/>
      <c r="P983" s="7"/>
      <c r="Q983" s="1"/>
      <c r="R983" s="1"/>
    </row>
    <row r="984" spans="1:18" s="5" customFormat="1" x14ac:dyDescent="0.2">
      <c r="A984" s="1"/>
      <c r="B984" s="1"/>
      <c r="C984" s="58"/>
      <c r="D984" s="3"/>
      <c r="E984" s="4"/>
      <c r="F984" s="4"/>
      <c r="G984" s="5" t="str">
        <f t="shared" si="18"/>
        <v xml:space="preserve">  </v>
      </c>
      <c r="I984" s="1"/>
      <c r="J984" s="1"/>
      <c r="K984" s="6"/>
      <c r="L984" s="6"/>
      <c r="M984" s="6"/>
      <c r="N984" s="6"/>
      <c r="O984" s="6"/>
      <c r="P984" s="7"/>
      <c r="Q984" s="1"/>
      <c r="R984" s="1"/>
    </row>
    <row r="985" spans="1:18" s="5" customFormat="1" x14ac:dyDescent="0.2">
      <c r="A985" s="1"/>
      <c r="B985" s="1"/>
      <c r="C985" s="58"/>
      <c r="D985" s="3"/>
      <c r="E985" s="4"/>
      <c r="F985" s="4"/>
      <c r="G985" s="5" t="str">
        <f t="shared" si="18"/>
        <v xml:space="preserve">  </v>
      </c>
      <c r="I985" s="1"/>
      <c r="J985" s="1"/>
      <c r="K985" s="6"/>
      <c r="L985" s="6"/>
      <c r="M985" s="6"/>
      <c r="N985" s="6"/>
      <c r="O985" s="6"/>
      <c r="P985" s="7"/>
      <c r="Q985" s="1"/>
      <c r="R985" s="1"/>
    </row>
    <row r="986" spans="1:18" s="5" customFormat="1" x14ac:dyDescent="0.2">
      <c r="A986" s="1"/>
      <c r="B986" s="1"/>
      <c r="C986" s="58"/>
      <c r="D986" s="3"/>
      <c r="E986" s="4"/>
      <c r="F986" s="4"/>
      <c r="G986" s="5" t="str">
        <f t="shared" si="18"/>
        <v xml:space="preserve">  </v>
      </c>
      <c r="I986" s="1"/>
      <c r="J986" s="1"/>
      <c r="K986" s="6"/>
      <c r="L986" s="6"/>
      <c r="M986" s="6"/>
      <c r="N986" s="6"/>
      <c r="O986" s="6"/>
      <c r="P986" s="7"/>
      <c r="Q986" s="1"/>
      <c r="R986" s="1"/>
    </row>
    <row r="987" spans="1:18" s="5" customFormat="1" x14ac:dyDescent="0.2">
      <c r="A987" s="1"/>
      <c r="B987" s="1"/>
      <c r="C987" s="58"/>
      <c r="D987" s="3"/>
      <c r="E987" s="4"/>
      <c r="F987" s="4"/>
      <c r="G987" s="5" t="str">
        <f t="shared" si="18"/>
        <v xml:space="preserve">  </v>
      </c>
      <c r="I987" s="1"/>
      <c r="J987" s="1"/>
      <c r="K987" s="6"/>
      <c r="L987" s="6"/>
      <c r="M987" s="6"/>
      <c r="N987" s="6"/>
      <c r="O987" s="6"/>
      <c r="P987" s="7"/>
      <c r="Q987" s="1"/>
      <c r="R987" s="1"/>
    </row>
    <row r="988" spans="1:18" s="5" customFormat="1" x14ac:dyDescent="0.2">
      <c r="A988" s="1"/>
      <c r="B988" s="1"/>
      <c r="C988" s="58"/>
      <c r="D988" s="3"/>
      <c r="E988" s="4"/>
      <c r="F988" s="4"/>
      <c r="G988" s="5" t="str">
        <f t="shared" si="18"/>
        <v xml:space="preserve">  </v>
      </c>
      <c r="I988" s="1"/>
      <c r="J988" s="1"/>
      <c r="K988" s="6"/>
      <c r="L988" s="6"/>
      <c r="M988" s="6"/>
      <c r="N988" s="6"/>
      <c r="O988" s="6"/>
      <c r="P988" s="7"/>
      <c r="Q988" s="1"/>
      <c r="R988" s="1"/>
    </row>
    <row r="989" spans="1:18" s="5" customFormat="1" x14ac:dyDescent="0.2">
      <c r="A989" s="1"/>
      <c r="B989" s="1"/>
      <c r="C989" s="58"/>
      <c r="D989" s="3"/>
      <c r="E989" s="4"/>
      <c r="F989" s="4"/>
      <c r="G989" s="5" t="str">
        <f t="shared" si="18"/>
        <v xml:space="preserve">  </v>
      </c>
      <c r="I989" s="1"/>
      <c r="J989" s="1"/>
      <c r="K989" s="6"/>
      <c r="L989" s="6"/>
      <c r="M989" s="6"/>
      <c r="N989" s="6"/>
      <c r="O989" s="6"/>
      <c r="P989" s="7"/>
      <c r="Q989" s="1"/>
      <c r="R989" s="1"/>
    </row>
    <row r="990" spans="1:18" s="5" customFormat="1" x14ac:dyDescent="0.2">
      <c r="A990" s="1"/>
      <c r="B990" s="1"/>
      <c r="C990" s="58"/>
      <c r="D990" s="3"/>
      <c r="E990" s="4"/>
      <c r="F990" s="4"/>
      <c r="G990" s="5" t="str">
        <f t="shared" si="18"/>
        <v xml:space="preserve">  </v>
      </c>
      <c r="I990" s="1"/>
      <c r="J990" s="1"/>
      <c r="K990" s="6"/>
      <c r="L990" s="6"/>
      <c r="M990" s="6"/>
      <c r="N990" s="6"/>
      <c r="O990" s="6"/>
      <c r="P990" s="7"/>
      <c r="Q990" s="1"/>
      <c r="R990" s="1"/>
    </row>
    <row r="991" spans="1:18" s="5" customFormat="1" x14ac:dyDescent="0.2">
      <c r="A991" s="1"/>
      <c r="B991" s="1"/>
      <c r="C991" s="58"/>
      <c r="D991" s="3"/>
      <c r="E991" s="4"/>
      <c r="F991" s="4"/>
      <c r="G991" s="5" t="str">
        <f t="shared" si="18"/>
        <v xml:space="preserve">  </v>
      </c>
      <c r="I991" s="1"/>
      <c r="J991" s="1"/>
      <c r="K991" s="6"/>
      <c r="L991" s="6"/>
      <c r="M991" s="6"/>
      <c r="N991" s="6"/>
      <c r="O991" s="6"/>
      <c r="P991" s="7"/>
      <c r="Q991" s="1"/>
      <c r="R991" s="1"/>
    </row>
    <row r="992" spans="1:18" s="5" customFormat="1" x14ac:dyDescent="0.2">
      <c r="A992" s="1"/>
      <c r="B992" s="1"/>
      <c r="C992" s="58"/>
      <c r="D992" s="3"/>
      <c r="E992" s="4"/>
      <c r="F992" s="4"/>
      <c r="G992" s="5" t="str">
        <f t="shared" si="18"/>
        <v xml:space="preserve">  </v>
      </c>
      <c r="I992" s="1"/>
      <c r="J992" s="1"/>
      <c r="K992" s="6"/>
      <c r="L992" s="6"/>
      <c r="M992" s="6"/>
      <c r="N992" s="6"/>
      <c r="O992" s="6"/>
      <c r="P992" s="7"/>
      <c r="Q992" s="1"/>
      <c r="R992" s="1"/>
    </row>
    <row r="993" spans="1:18" s="5" customFormat="1" x14ac:dyDescent="0.2">
      <c r="A993" s="1"/>
      <c r="B993" s="1"/>
      <c r="C993" s="58"/>
      <c r="D993" s="3"/>
      <c r="E993" s="4"/>
      <c r="F993" s="4"/>
      <c r="G993" s="5" t="str">
        <f t="shared" si="18"/>
        <v xml:space="preserve">  </v>
      </c>
      <c r="I993" s="1"/>
      <c r="J993" s="1"/>
      <c r="K993" s="6"/>
      <c r="L993" s="6"/>
      <c r="M993" s="6"/>
      <c r="N993" s="6"/>
      <c r="O993" s="6"/>
      <c r="P993" s="7"/>
      <c r="Q993" s="1"/>
      <c r="R993" s="1"/>
    </row>
    <row r="994" spans="1:18" s="5" customFormat="1" x14ac:dyDescent="0.2">
      <c r="A994" s="1"/>
      <c r="B994" s="1"/>
      <c r="C994" s="58"/>
      <c r="D994" s="3"/>
      <c r="E994" s="4"/>
      <c r="F994" s="4"/>
      <c r="G994" s="5" t="str">
        <f t="shared" si="18"/>
        <v xml:space="preserve">  </v>
      </c>
      <c r="I994" s="1"/>
      <c r="J994" s="1"/>
      <c r="K994" s="6"/>
      <c r="L994" s="6"/>
      <c r="M994" s="6"/>
      <c r="N994" s="6"/>
      <c r="O994" s="6"/>
      <c r="P994" s="7"/>
      <c r="Q994" s="1"/>
      <c r="R994" s="1"/>
    </row>
    <row r="995" spans="1:18" s="5" customFormat="1" x14ac:dyDescent="0.2">
      <c r="A995" s="1"/>
      <c r="B995" s="1"/>
      <c r="C995" s="58"/>
      <c r="D995" s="3"/>
      <c r="E995" s="4"/>
      <c r="F995" s="4"/>
      <c r="G995" s="5" t="str">
        <f t="shared" si="18"/>
        <v xml:space="preserve">  </v>
      </c>
      <c r="I995" s="1"/>
      <c r="J995" s="1"/>
      <c r="K995" s="6"/>
      <c r="L995" s="6"/>
      <c r="M995" s="6"/>
      <c r="N995" s="6"/>
      <c r="O995" s="6"/>
      <c r="P995" s="7"/>
      <c r="Q995" s="1"/>
      <c r="R995" s="1"/>
    </row>
    <row r="996" spans="1:18" s="5" customFormat="1" x14ac:dyDescent="0.2">
      <c r="A996" s="1"/>
      <c r="B996" s="1"/>
      <c r="C996" s="58"/>
      <c r="D996" s="3"/>
      <c r="E996" s="4"/>
      <c r="F996" s="4"/>
      <c r="G996" s="5" t="str">
        <f t="shared" si="18"/>
        <v xml:space="preserve">  </v>
      </c>
      <c r="I996" s="1"/>
      <c r="J996" s="1"/>
      <c r="K996" s="6"/>
      <c r="L996" s="6"/>
      <c r="M996" s="6"/>
      <c r="N996" s="6"/>
      <c r="O996" s="6"/>
      <c r="P996" s="7"/>
      <c r="Q996" s="1"/>
      <c r="R996" s="1"/>
    </row>
    <row r="997" spans="1:18" s="5" customFormat="1" x14ac:dyDescent="0.2">
      <c r="A997" s="1"/>
      <c r="B997" s="1"/>
      <c r="C997" s="58"/>
      <c r="D997" s="3"/>
      <c r="E997" s="4"/>
      <c r="F997" s="4"/>
      <c r="G997" s="5" t="str">
        <f t="shared" si="18"/>
        <v xml:space="preserve">  </v>
      </c>
      <c r="I997" s="1"/>
      <c r="J997" s="1"/>
      <c r="K997" s="6"/>
      <c r="L997" s="6"/>
      <c r="M997" s="6"/>
      <c r="N997" s="6"/>
      <c r="O997" s="6"/>
      <c r="P997" s="7"/>
      <c r="Q997" s="1"/>
      <c r="R997" s="1"/>
    </row>
    <row r="998" spans="1:18" s="5" customFormat="1" x14ac:dyDescent="0.2">
      <c r="A998" s="1"/>
      <c r="B998" s="1"/>
      <c r="C998" s="58"/>
      <c r="D998" s="3"/>
      <c r="E998" s="4"/>
      <c r="F998" s="4"/>
      <c r="G998" s="5" t="str">
        <f t="shared" si="18"/>
        <v xml:space="preserve">  </v>
      </c>
      <c r="I998" s="1"/>
      <c r="J998" s="1"/>
      <c r="K998" s="6"/>
      <c r="L998" s="6"/>
      <c r="M998" s="6"/>
      <c r="N998" s="6"/>
      <c r="O998" s="6"/>
      <c r="P998" s="7"/>
      <c r="Q998" s="1"/>
      <c r="R998" s="1"/>
    </row>
    <row r="999" spans="1:18" s="5" customFormat="1" x14ac:dyDescent="0.2">
      <c r="A999" s="1"/>
      <c r="B999" s="1"/>
      <c r="C999" s="58"/>
      <c r="D999" s="3"/>
      <c r="E999" s="4"/>
      <c r="F999" s="4"/>
      <c r="G999" s="5" t="str">
        <f t="shared" si="18"/>
        <v xml:space="preserve">  </v>
      </c>
      <c r="I999" s="1"/>
      <c r="J999" s="1"/>
      <c r="K999" s="6"/>
      <c r="L999" s="6"/>
      <c r="M999" s="6"/>
      <c r="N999" s="6"/>
      <c r="O999" s="6"/>
      <c r="P999" s="7"/>
      <c r="Q999" s="1"/>
      <c r="R999" s="1"/>
    </row>
    <row r="1000" spans="1:18" s="5" customFormat="1" x14ac:dyDescent="0.2">
      <c r="A1000" s="1"/>
      <c r="B1000" s="1"/>
      <c r="C1000" s="58"/>
      <c r="D1000" s="3"/>
      <c r="E1000" s="4"/>
      <c r="F1000" s="4"/>
      <c r="G1000" s="5" t="str">
        <f t="shared" si="18"/>
        <v xml:space="preserve">  </v>
      </c>
      <c r="I1000" s="1"/>
      <c r="J1000" s="1"/>
      <c r="K1000" s="6"/>
      <c r="L1000" s="6"/>
      <c r="M1000" s="6"/>
      <c r="N1000" s="6"/>
      <c r="O1000" s="6"/>
      <c r="P1000" s="7"/>
      <c r="Q1000" s="1"/>
      <c r="R1000" s="1"/>
    </row>
    <row r="1001" spans="1:18" s="5" customFormat="1" x14ac:dyDescent="0.2">
      <c r="A1001" s="1"/>
      <c r="B1001" s="1"/>
      <c r="C1001" s="58"/>
      <c r="D1001" s="3"/>
      <c r="E1001" s="4"/>
      <c r="F1001" s="4"/>
      <c r="G1001" s="5" t="str">
        <f t="shared" si="18"/>
        <v xml:space="preserve">  </v>
      </c>
      <c r="I1001" s="1"/>
      <c r="J1001" s="1"/>
      <c r="K1001" s="6"/>
      <c r="L1001" s="6"/>
      <c r="M1001" s="6"/>
      <c r="N1001" s="6"/>
      <c r="O1001" s="6"/>
      <c r="P1001" s="7"/>
      <c r="Q1001" s="1"/>
      <c r="R1001" s="1"/>
    </row>
    <row r="1002" spans="1:18" s="5" customFormat="1" x14ac:dyDescent="0.2">
      <c r="A1002" s="1"/>
      <c r="B1002" s="1"/>
      <c r="C1002" s="58"/>
      <c r="D1002" s="3"/>
      <c r="E1002" s="4"/>
      <c r="F1002" s="4"/>
      <c r="G1002" s="5" t="str">
        <f t="shared" si="18"/>
        <v xml:space="preserve">  </v>
      </c>
      <c r="I1002" s="1"/>
      <c r="J1002" s="1"/>
      <c r="K1002" s="6"/>
      <c r="L1002" s="6"/>
      <c r="M1002" s="6"/>
      <c r="N1002" s="6"/>
      <c r="O1002" s="6"/>
      <c r="P1002" s="7"/>
      <c r="Q1002" s="1"/>
      <c r="R1002" s="1"/>
    </row>
    <row r="1003" spans="1:18" s="5" customFormat="1" x14ac:dyDescent="0.2">
      <c r="A1003" s="1"/>
      <c r="B1003" s="1"/>
      <c r="C1003" s="58"/>
      <c r="D1003" s="3"/>
      <c r="E1003" s="4"/>
      <c r="F1003" s="4"/>
      <c r="G1003" s="5" t="str">
        <f t="shared" si="18"/>
        <v xml:space="preserve">  </v>
      </c>
      <c r="I1003" s="1"/>
      <c r="J1003" s="1"/>
      <c r="K1003" s="6"/>
      <c r="L1003" s="6"/>
      <c r="M1003" s="6"/>
      <c r="N1003" s="6"/>
      <c r="O1003" s="6"/>
      <c r="P1003" s="7"/>
      <c r="Q1003" s="1"/>
      <c r="R1003" s="1"/>
    </row>
    <row r="1004" spans="1:18" s="5" customFormat="1" x14ac:dyDescent="0.2">
      <c r="A1004" s="1"/>
      <c r="B1004" s="1"/>
      <c r="C1004" s="58"/>
      <c r="D1004" s="3"/>
      <c r="E1004" s="4"/>
      <c r="F1004" s="4"/>
      <c r="G1004" s="5" t="str">
        <f t="shared" si="18"/>
        <v xml:space="preserve">  </v>
      </c>
      <c r="I1004" s="1"/>
      <c r="J1004" s="1"/>
      <c r="K1004" s="6"/>
      <c r="L1004" s="6"/>
      <c r="M1004" s="6"/>
      <c r="N1004" s="6"/>
      <c r="O1004" s="6"/>
      <c r="P1004" s="7"/>
      <c r="Q1004" s="1"/>
      <c r="R1004" s="1"/>
    </row>
    <row r="1005" spans="1:18" s="5" customFormat="1" x14ac:dyDescent="0.2">
      <c r="A1005" s="1"/>
      <c r="B1005" s="1"/>
      <c r="C1005" s="58"/>
      <c r="D1005" s="3"/>
      <c r="E1005" s="4"/>
      <c r="F1005" s="4"/>
      <c r="G1005" s="5" t="str">
        <f t="shared" ref="G1005:G1068" si="19">IF(E1005=0,"  ",(IF(F1005=0,"  ",+E1005*F1005)))</f>
        <v xml:space="preserve">  </v>
      </c>
      <c r="I1005" s="1"/>
      <c r="J1005" s="1"/>
      <c r="K1005" s="6"/>
      <c r="L1005" s="6"/>
      <c r="M1005" s="6"/>
      <c r="N1005" s="6"/>
      <c r="O1005" s="6"/>
      <c r="P1005" s="7"/>
      <c r="Q1005" s="1"/>
      <c r="R1005" s="1"/>
    </row>
    <row r="1006" spans="1:18" s="5" customFormat="1" x14ac:dyDescent="0.2">
      <c r="A1006" s="1"/>
      <c r="B1006" s="1"/>
      <c r="C1006" s="58"/>
      <c r="D1006" s="3"/>
      <c r="E1006" s="4"/>
      <c r="F1006" s="4"/>
      <c r="G1006" s="5" t="str">
        <f t="shared" si="19"/>
        <v xml:space="preserve">  </v>
      </c>
      <c r="I1006" s="1"/>
      <c r="J1006" s="1"/>
      <c r="K1006" s="6"/>
      <c r="L1006" s="6"/>
      <c r="M1006" s="6"/>
      <c r="N1006" s="6"/>
      <c r="O1006" s="6"/>
      <c r="P1006" s="7"/>
      <c r="Q1006" s="1"/>
      <c r="R1006" s="1"/>
    </row>
    <row r="1007" spans="1:18" s="5" customFormat="1" x14ac:dyDescent="0.2">
      <c r="A1007" s="1"/>
      <c r="B1007" s="1"/>
      <c r="C1007" s="58"/>
      <c r="D1007" s="3"/>
      <c r="E1007" s="4"/>
      <c r="F1007" s="4"/>
      <c r="G1007" s="5" t="str">
        <f t="shared" si="19"/>
        <v xml:space="preserve">  </v>
      </c>
      <c r="I1007" s="1"/>
      <c r="J1007" s="1"/>
      <c r="K1007" s="6"/>
      <c r="L1007" s="6"/>
      <c r="M1007" s="6"/>
      <c r="N1007" s="6"/>
      <c r="O1007" s="6"/>
      <c r="P1007" s="7"/>
      <c r="Q1007" s="1"/>
      <c r="R1007" s="1"/>
    </row>
    <row r="1008" spans="1:18" s="5" customFormat="1" x14ac:dyDescent="0.2">
      <c r="A1008" s="1"/>
      <c r="B1008" s="1"/>
      <c r="C1008" s="58"/>
      <c r="D1008" s="3"/>
      <c r="E1008" s="4"/>
      <c r="F1008" s="4"/>
      <c r="G1008" s="5" t="str">
        <f t="shared" si="19"/>
        <v xml:space="preserve">  </v>
      </c>
      <c r="I1008" s="1"/>
      <c r="J1008" s="1"/>
      <c r="K1008" s="6"/>
      <c r="L1008" s="6"/>
      <c r="M1008" s="6"/>
      <c r="N1008" s="6"/>
      <c r="O1008" s="6"/>
      <c r="P1008" s="7"/>
      <c r="Q1008" s="1"/>
      <c r="R1008" s="1"/>
    </row>
    <row r="1009" spans="1:18" s="5" customFormat="1" x14ac:dyDescent="0.2">
      <c r="A1009" s="1"/>
      <c r="B1009" s="1"/>
      <c r="C1009" s="58"/>
      <c r="D1009" s="3"/>
      <c r="E1009" s="4"/>
      <c r="F1009" s="4"/>
      <c r="G1009" s="5" t="str">
        <f t="shared" si="19"/>
        <v xml:space="preserve">  </v>
      </c>
      <c r="I1009" s="1"/>
      <c r="J1009" s="1"/>
      <c r="K1009" s="6"/>
      <c r="L1009" s="6"/>
      <c r="M1009" s="6"/>
      <c r="N1009" s="6"/>
      <c r="O1009" s="6"/>
      <c r="P1009" s="7"/>
      <c r="Q1009" s="1"/>
      <c r="R1009" s="1"/>
    </row>
    <row r="1010" spans="1:18" s="5" customFormat="1" x14ac:dyDescent="0.2">
      <c r="A1010" s="1"/>
      <c r="B1010" s="1"/>
      <c r="C1010" s="58"/>
      <c r="D1010" s="3"/>
      <c r="E1010" s="4"/>
      <c r="F1010" s="4"/>
      <c r="G1010" s="5" t="str">
        <f t="shared" si="19"/>
        <v xml:space="preserve">  </v>
      </c>
      <c r="I1010" s="1"/>
      <c r="J1010" s="1"/>
      <c r="K1010" s="6"/>
      <c r="L1010" s="6"/>
      <c r="M1010" s="6"/>
      <c r="N1010" s="6"/>
      <c r="O1010" s="6"/>
      <c r="P1010" s="7"/>
      <c r="Q1010" s="1"/>
      <c r="R1010" s="1"/>
    </row>
    <row r="1011" spans="1:18" s="5" customFormat="1" x14ac:dyDescent="0.2">
      <c r="A1011" s="1"/>
      <c r="B1011" s="1"/>
      <c r="C1011" s="58"/>
      <c r="D1011" s="3"/>
      <c r="E1011" s="4"/>
      <c r="F1011" s="4"/>
      <c r="G1011" s="5" t="str">
        <f t="shared" si="19"/>
        <v xml:space="preserve">  </v>
      </c>
      <c r="I1011" s="1"/>
      <c r="J1011" s="1"/>
      <c r="K1011" s="6"/>
      <c r="L1011" s="6"/>
      <c r="M1011" s="6"/>
      <c r="N1011" s="6"/>
      <c r="O1011" s="6"/>
      <c r="P1011" s="7"/>
      <c r="Q1011" s="1"/>
      <c r="R1011" s="1"/>
    </row>
    <row r="1012" spans="1:18" s="5" customFormat="1" x14ac:dyDescent="0.2">
      <c r="A1012" s="1"/>
      <c r="B1012" s="1"/>
      <c r="C1012" s="58"/>
      <c r="D1012" s="3"/>
      <c r="E1012" s="4"/>
      <c r="F1012" s="4"/>
      <c r="G1012" s="5" t="str">
        <f t="shared" si="19"/>
        <v xml:space="preserve">  </v>
      </c>
      <c r="I1012" s="1"/>
      <c r="J1012" s="1"/>
      <c r="K1012" s="6"/>
      <c r="L1012" s="6"/>
      <c r="M1012" s="6"/>
      <c r="N1012" s="6"/>
      <c r="O1012" s="6"/>
      <c r="P1012" s="7"/>
      <c r="Q1012" s="1"/>
      <c r="R1012" s="1"/>
    </row>
    <row r="1013" spans="1:18" s="5" customFormat="1" x14ac:dyDescent="0.2">
      <c r="A1013" s="1"/>
      <c r="B1013" s="1"/>
      <c r="C1013" s="58"/>
      <c r="D1013" s="3"/>
      <c r="E1013" s="4"/>
      <c r="F1013" s="4"/>
      <c r="G1013" s="5" t="str">
        <f t="shared" si="19"/>
        <v xml:space="preserve">  </v>
      </c>
      <c r="I1013" s="1"/>
      <c r="J1013" s="1"/>
      <c r="K1013" s="6"/>
      <c r="L1013" s="6"/>
      <c r="M1013" s="6"/>
      <c r="N1013" s="6"/>
      <c r="O1013" s="6"/>
      <c r="P1013" s="7"/>
      <c r="Q1013" s="1"/>
      <c r="R1013" s="1"/>
    </row>
    <row r="1014" spans="1:18" s="5" customFormat="1" x14ac:dyDescent="0.2">
      <c r="A1014" s="1"/>
      <c r="B1014" s="1"/>
      <c r="C1014" s="58"/>
      <c r="D1014" s="3"/>
      <c r="E1014" s="4"/>
      <c r="F1014" s="4"/>
      <c r="G1014" s="5" t="str">
        <f t="shared" si="19"/>
        <v xml:space="preserve">  </v>
      </c>
      <c r="I1014" s="1"/>
      <c r="J1014" s="1"/>
      <c r="K1014" s="6"/>
      <c r="L1014" s="6"/>
      <c r="M1014" s="6"/>
      <c r="N1014" s="6"/>
      <c r="O1014" s="6"/>
      <c r="P1014" s="7"/>
      <c r="Q1014" s="1"/>
      <c r="R1014" s="1"/>
    </row>
    <row r="1015" spans="1:18" s="5" customFormat="1" x14ac:dyDescent="0.2">
      <c r="A1015" s="1"/>
      <c r="B1015" s="1"/>
      <c r="C1015" s="58"/>
      <c r="D1015" s="3"/>
      <c r="E1015" s="4"/>
      <c r="F1015" s="4"/>
      <c r="G1015" s="5" t="str">
        <f t="shared" si="19"/>
        <v xml:space="preserve">  </v>
      </c>
      <c r="I1015" s="1"/>
      <c r="J1015" s="1"/>
      <c r="K1015" s="6"/>
      <c r="L1015" s="6"/>
      <c r="M1015" s="6"/>
      <c r="N1015" s="6"/>
      <c r="O1015" s="6"/>
      <c r="P1015" s="7"/>
      <c r="Q1015" s="1"/>
      <c r="R1015" s="1"/>
    </row>
    <row r="1016" spans="1:18" s="5" customFormat="1" x14ac:dyDescent="0.2">
      <c r="A1016" s="1"/>
      <c r="B1016" s="1"/>
      <c r="C1016" s="58"/>
      <c r="D1016" s="3"/>
      <c r="E1016" s="4"/>
      <c r="F1016" s="4"/>
      <c r="G1016" s="5" t="str">
        <f t="shared" si="19"/>
        <v xml:space="preserve">  </v>
      </c>
      <c r="I1016" s="1"/>
      <c r="J1016" s="1"/>
      <c r="K1016" s="6"/>
      <c r="L1016" s="6"/>
      <c r="M1016" s="6"/>
      <c r="N1016" s="6"/>
      <c r="O1016" s="6"/>
      <c r="P1016" s="7"/>
      <c r="Q1016" s="1"/>
      <c r="R1016" s="1"/>
    </row>
    <row r="1017" spans="1:18" s="5" customFormat="1" x14ac:dyDescent="0.2">
      <c r="A1017" s="1"/>
      <c r="B1017" s="1"/>
      <c r="C1017" s="58"/>
      <c r="D1017" s="3"/>
      <c r="E1017" s="4"/>
      <c r="F1017" s="4"/>
      <c r="G1017" s="5" t="str">
        <f t="shared" si="19"/>
        <v xml:space="preserve">  </v>
      </c>
      <c r="I1017" s="1"/>
      <c r="J1017" s="1"/>
      <c r="K1017" s="6"/>
      <c r="L1017" s="6"/>
      <c r="M1017" s="6"/>
      <c r="N1017" s="6"/>
      <c r="O1017" s="6"/>
      <c r="P1017" s="7"/>
      <c r="Q1017" s="1"/>
      <c r="R1017" s="1"/>
    </row>
    <row r="1018" spans="1:18" s="5" customFormat="1" x14ac:dyDescent="0.2">
      <c r="A1018" s="1"/>
      <c r="B1018" s="1"/>
      <c r="C1018" s="58"/>
      <c r="D1018" s="3"/>
      <c r="E1018" s="4"/>
      <c r="F1018" s="4"/>
      <c r="G1018" s="5" t="str">
        <f t="shared" si="19"/>
        <v xml:space="preserve">  </v>
      </c>
      <c r="I1018" s="1"/>
      <c r="J1018" s="1"/>
      <c r="K1018" s="6"/>
      <c r="L1018" s="6"/>
      <c r="M1018" s="6"/>
      <c r="N1018" s="6"/>
      <c r="O1018" s="6"/>
      <c r="P1018" s="7"/>
      <c r="Q1018" s="1"/>
      <c r="R1018" s="1"/>
    </row>
    <row r="1019" spans="1:18" s="5" customFormat="1" x14ac:dyDescent="0.2">
      <c r="A1019" s="1"/>
      <c r="B1019" s="1"/>
      <c r="C1019" s="58"/>
      <c r="D1019" s="3"/>
      <c r="E1019" s="4"/>
      <c r="F1019" s="4"/>
      <c r="G1019" s="5" t="str">
        <f t="shared" si="19"/>
        <v xml:space="preserve">  </v>
      </c>
      <c r="I1019" s="1"/>
      <c r="J1019" s="1"/>
      <c r="K1019" s="6"/>
      <c r="L1019" s="6"/>
      <c r="M1019" s="6"/>
      <c r="N1019" s="6"/>
      <c r="O1019" s="6"/>
      <c r="P1019" s="7"/>
      <c r="Q1019" s="1"/>
      <c r="R1019" s="1"/>
    </row>
    <row r="1020" spans="1:18" s="5" customFormat="1" x14ac:dyDescent="0.2">
      <c r="A1020" s="1"/>
      <c r="B1020" s="1"/>
      <c r="C1020" s="58"/>
      <c r="D1020" s="3"/>
      <c r="E1020" s="4"/>
      <c r="F1020" s="4"/>
      <c r="G1020" s="5" t="str">
        <f t="shared" si="19"/>
        <v xml:space="preserve">  </v>
      </c>
      <c r="I1020" s="1"/>
      <c r="J1020" s="1"/>
      <c r="K1020" s="6"/>
      <c r="L1020" s="6"/>
      <c r="M1020" s="6"/>
      <c r="N1020" s="6"/>
      <c r="O1020" s="6"/>
      <c r="P1020" s="7"/>
      <c r="Q1020" s="1"/>
      <c r="R1020" s="1"/>
    </row>
    <row r="1021" spans="1:18" s="5" customFormat="1" x14ac:dyDescent="0.2">
      <c r="A1021" s="1"/>
      <c r="B1021" s="1"/>
      <c r="C1021" s="58"/>
      <c r="D1021" s="3"/>
      <c r="E1021" s="4"/>
      <c r="F1021" s="4"/>
      <c r="G1021" s="5" t="str">
        <f t="shared" si="19"/>
        <v xml:space="preserve">  </v>
      </c>
      <c r="I1021" s="1"/>
      <c r="J1021" s="1"/>
      <c r="K1021" s="6"/>
      <c r="L1021" s="6"/>
      <c r="M1021" s="6"/>
      <c r="N1021" s="6"/>
      <c r="O1021" s="6"/>
      <c r="P1021" s="7"/>
      <c r="Q1021" s="1"/>
      <c r="R1021" s="1"/>
    </row>
    <row r="1022" spans="1:18" s="5" customFormat="1" x14ac:dyDescent="0.2">
      <c r="A1022" s="1"/>
      <c r="B1022" s="1"/>
      <c r="C1022" s="58"/>
      <c r="D1022" s="3"/>
      <c r="E1022" s="4"/>
      <c r="F1022" s="4"/>
      <c r="G1022" s="5" t="str">
        <f t="shared" si="19"/>
        <v xml:space="preserve">  </v>
      </c>
      <c r="I1022" s="1"/>
      <c r="J1022" s="1"/>
      <c r="K1022" s="6"/>
      <c r="L1022" s="6"/>
      <c r="M1022" s="6"/>
      <c r="N1022" s="6"/>
      <c r="O1022" s="6"/>
      <c r="P1022" s="7"/>
      <c r="Q1022" s="1"/>
      <c r="R1022" s="1"/>
    </row>
    <row r="1023" spans="1:18" s="5" customFormat="1" x14ac:dyDescent="0.2">
      <c r="A1023" s="1"/>
      <c r="B1023" s="1"/>
      <c r="C1023" s="58"/>
      <c r="D1023" s="3"/>
      <c r="E1023" s="4"/>
      <c r="F1023" s="4"/>
      <c r="G1023" s="5" t="str">
        <f t="shared" si="19"/>
        <v xml:space="preserve">  </v>
      </c>
      <c r="I1023" s="1"/>
      <c r="J1023" s="1"/>
      <c r="K1023" s="6"/>
      <c r="L1023" s="6"/>
      <c r="M1023" s="6"/>
      <c r="N1023" s="6"/>
      <c r="O1023" s="6"/>
      <c r="P1023" s="7"/>
      <c r="Q1023" s="1"/>
      <c r="R1023" s="1"/>
    </row>
    <row r="1024" spans="1:18" s="5" customFormat="1" x14ac:dyDescent="0.2">
      <c r="A1024" s="1"/>
      <c r="B1024" s="1"/>
      <c r="C1024" s="58"/>
      <c r="D1024" s="3"/>
      <c r="E1024" s="4"/>
      <c r="F1024" s="4"/>
      <c r="G1024" s="5" t="str">
        <f t="shared" si="19"/>
        <v xml:space="preserve">  </v>
      </c>
      <c r="I1024" s="1"/>
      <c r="J1024" s="1"/>
      <c r="K1024" s="6"/>
      <c r="L1024" s="6"/>
      <c r="M1024" s="6"/>
      <c r="N1024" s="6"/>
      <c r="O1024" s="6"/>
      <c r="P1024" s="7"/>
      <c r="Q1024" s="1"/>
      <c r="R1024" s="1"/>
    </row>
    <row r="1025" spans="1:18" s="5" customFormat="1" x14ac:dyDescent="0.2">
      <c r="A1025" s="1"/>
      <c r="B1025" s="1"/>
      <c r="C1025" s="58"/>
      <c r="D1025" s="3"/>
      <c r="E1025" s="4"/>
      <c r="F1025" s="4"/>
      <c r="G1025" s="5" t="str">
        <f t="shared" si="19"/>
        <v xml:space="preserve">  </v>
      </c>
      <c r="I1025" s="1"/>
      <c r="J1025" s="1"/>
      <c r="K1025" s="6"/>
      <c r="L1025" s="6"/>
      <c r="M1025" s="6"/>
      <c r="N1025" s="6"/>
      <c r="O1025" s="6"/>
      <c r="P1025" s="7"/>
      <c r="Q1025" s="1"/>
      <c r="R1025" s="1"/>
    </row>
    <row r="1026" spans="1:18" s="5" customFormat="1" x14ac:dyDescent="0.2">
      <c r="A1026" s="1"/>
      <c r="B1026" s="1"/>
      <c r="C1026" s="58"/>
      <c r="D1026" s="3"/>
      <c r="E1026" s="4"/>
      <c r="F1026" s="4"/>
      <c r="G1026" s="5" t="str">
        <f t="shared" si="19"/>
        <v xml:space="preserve">  </v>
      </c>
      <c r="I1026" s="1"/>
      <c r="J1026" s="1"/>
      <c r="K1026" s="6"/>
      <c r="L1026" s="6"/>
      <c r="M1026" s="6"/>
      <c r="N1026" s="6"/>
      <c r="O1026" s="6"/>
      <c r="P1026" s="7"/>
      <c r="Q1026" s="1"/>
      <c r="R1026" s="1"/>
    </row>
    <row r="1027" spans="1:18" s="5" customFormat="1" x14ac:dyDescent="0.2">
      <c r="A1027" s="1"/>
      <c r="B1027" s="1"/>
      <c r="C1027" s="58"/>
      <c r="D1027" s="3"/>
      <c r="E1027" s="4"/>
      <c r="F1027" s="4"/>
      <c r="G1027" s="5" t="str">
        <f t="shared" si="19"/>
        <v xml:space="preserve">  </v>
      </c>
      <c r="I1027" s="1"/>
      <c r="J1027" s="1"/>
      <c r="K1027" s="6"/>
      <c r="L1027" s="6"/>
      <c r="M1027" s="6"/>
      <c r="N1027" s="6"/>
      <c r="O1027" s="6"/>
      <c r="P1027" s="7"/>
      <c r="Q1027" s="1"/>
      <c r="R1027" s="1"/>
    </row>
    <row r="1028" spans="1:18" s="5" customFormat="1" x14ac:dyDescent="0.2">
      <c r="A1028" s="1"/>
      <c r="B1028" s="1"/>
      <c r="C1028" s="58"/>
      <c r="D1028" s="3"/>
      <c r="E1028" s="4"/>
      <c r="F1028" s="4"/>
      <c r="G1028" s="5" t="str">
        <f t="shared" si="19"/>
        <v xml:space="preserve">  </v>
      </c>
      <c r="I1028" s="1"/>
      <c r="J1028" s="1"/>
      <c r="K1028" s="6"/>
      <c r="L1028" s="6"/>
      <c r="M1028" s="6"/>
      <c r="N1028" s="6"/>
      <c r="O1028" s="6"/>
      <c r="P1028" s="7"/>
      <c r="Q1028" s="1"/>
      <c r="R1028" s="1"/>
    </row>
    <row r="1029" spans="1:18" s="5" customFormat="1" x14ac:dyDescent="0.2">
      <c r="A1029" s="1"/>
      <c r="B1029" s="1"/>
      <c r="C1029" s="58"/>
      <c r="D1029" s="3"/>
      <c r="E1029" s="4"/>
      <c r="F1029" s="4"/>
      <c r="G1029" s="5" t="str">
        <f t="shared" si="19"/>
        <v xml:space="preserve">  </v>
      </c>
      <c r="I1029" s="1"/>
      <c r="J1029" s="1"/>
      <c r="K1029" s="6"/>
      <c r="L1029" s="6"/>
      <c r="M1029" s="6"/>
      <c r="N1029" s="6"/>
      <c r="O1029" s="6"/>
      <c r="P1029" s="7"/>
      <c r="Q1029" s="1"/>
      <c r="R1029" s="1"/>
    </row>
    <row r="1030" spans="1:18" s="5" customFormat="1" x14ac:dyDescent="0.2">
      <c r="A1030" s="1"/>
      <c r="B1030" s="1"/>
      <c r="C1030" s="58"/>
      <c r="D1030" s="3"/>
      <c r="E1030" s="4"/>
      <c r="F1030" s="4"/>
      <c r="G1030" s="5" t="str">
        <f t="shared" si="19"/>
        <v xml:space="preserve">  </v>
      </c>
      <c r="I1030" s="1"/>
      <c r="J1030" s="1"/>
      <c r="K1030" s="6"/>
      <c r="L1030" s="6"/>
      <c r="M1030" s="6"/>
      <c r="N1030" s="6"/>
      <c r="O1030" s="6"/>
      <c r="P1030" s="7"/>
      <c r="Q1030" s="1"/>
      <c r="R1030" s="1"/>
    </row>
    <row r="1031" spans="1:18" s="5" customFormat="1" x14ac:dyDescent="0.2">
      <c r="A1031" s="1"/>
      <c r="B1031" s="1"/>
      <c r="C1031" s="58"/>
      <c r="D1031" s="3"/>
      <c r="E1031" s="4"/>
      <c r="F1031" s="4"/>
      <c r="G1031" s="5" t="str">
        <f t="shared" si="19"/>
        <v xml:space="preserve">  </v>
      </c>
      <c r="I1031" s="1"/>
      <c r="J1031" s="1"/>
      <c r="K1031" s="6"/>
      <c r="L1031" s="6"/>
      <c r="M1031" s="6"/>
      <c r="N1031" s="6"/>
      <c r="O1031" s="6"/>
      <c r="P1031" s="7"/>
      <c r="Q1031" s="1"/>
      <c r="R1031" s="1"/>
    </row>
    <row r="1032" spans="1:18" s="5" customFormat="1" x14ac:dyDescent="0.2">
      <c r="A1032" s="1"/>
      <c r="B1032" s="1"/>
      <c r="C1032" s="58"/>
      <c r="D1032" s="3"/>
      <c r="E1032" s="4"/>
      <c r="F1032" s="4"/>
      <c r="G1032" s="5" t="str">
        <f t="shared" si="19"/>
        <v xml:space="preserve">  </v>
      </c>
      <c r="I1032" s="1"/>
      <c r="J1032" s="1"/>
      <c r="K1032" s="6"/>
      <c r="L1032" s="6"/>
      <c r="M1032" s="6"/>
      <c r="N1032" s="6"/>
      <c r="O1032" s="6"/>
      <c r="P1032" s="7"/>
      <c r="Q1032" s="1"/>
      <c r="R1032" s="1"/>
    </row>
    <row r="1033" spans="1:18" s="5" customFormat="1" x14ac:dyDescent="0.2">
      <c r="A1033" s="1"/>
      <c r="B1033" s="1"/>
      <c r="C1033" s="58"/>
      <c r="D1033" s="3"/>
      <c r="E1033" s="4"/>
      <c r="F1033" s="4"/>
      <c r="G1033" s="5" t="str">
        <f t="shared" si="19"/>
        <v xml:space="preserve">  </v>
      </c>
      <c r="I1033" s="1"/>
      <c r="J1033" s="1"/>
      <c r="K1033" s="6"/>
      <c r="L1033" s="6"/>
      <c r="M1033" s="6"/>
      <c r="N1033" s="6"/>
      <c r="O1033" s="6"/>
      <c r="P1033" s="7"/>
      <c r="Q1033" s="1"/>
      <c r="R1033" s="1"/>
    </row>
    <row r="1034" spans="1:18" s="5" customFormat="1" x14ac:dyDescent="0.2">
      <c r="A1034" s="1"/>
      <c r="B1034" s="1"/>
      <c r="C1034" s="58"/>
      <c r="D1034" s="3"/>
      <c r="E1034" s="4"/>
      <c r="F1034" s="4"/>
      <c r="G1034" s="5" t="str">
        <f t="shared" si="19"/>
        <v xml:space="preserve">  </v>
      </c>
      <c r="I1034" s="1"/>
      <c r="J1034" s="1"/>
      <c r="K1034" s="6"/>
      <c r="L1034" s="6"/>
      <c r="M1034" s="6"/>
      <c r="N1034" s="6"/>
      <c r="O1034" s="6"/>
      <c r="P1034" s="7"/>
      <c r="Q1034" s="1"/>
      <c r="R1034" s="1"/>
    </row>
    <row r="1035" spans="1:18" s="5" customFormat="1" x14ac:dyDescent="0.2">
      <c r="A1035" s="1"/>
      <c r="B1035" s="1"/>
      <c r="C1035" s="58"/>
      <c r="D1035" s="3"/>
      <c r="E1035" s="4"/>
      <c r="F1035" s="4"/>
      <c r="G1035" s="5" t="str">
        <f t="shared" si="19"/>
        <v xml:space="preserve">  </v>
      </c>
      <c r="I1035" s="1"/>
      <c r="J1035" s="1"/>
      <c r="K1035" s="6"/>
      <c r="L1035" s="6"/>
      <c r="M1035" s="6"/>
      <c r="N1035" s="6"/>
      <c r="O1035" s="6"/>
      <c r="P1035" s="7"/>
      <c r="Q1035" s="1"/>
      <c r="R1035" s="1"/>
    </row>
    <row r="1036" spans="1:18" s="5" customFormat="1" x14ac:dyDescent="0.2">
      <c r="A1036" s="1"/>
      <c r="B1036" s="1"/>
      <c r="C1036" s="58"/>
      <c r="D1036" s="3"/>
      <c r="E1036" s="4"/>
      <c r="F1036" s="4"/>
      <c r="G1036" s="5" t="str">
        <f t="shared" si="19"/>
        <v xml:space="preserve">  </v>
      </c>
      <c r="I1036" s="1"/>
      <c r="J1036" s="1"/>
      <c r="K1036" s="6"/>
      <c r="L1036" s="6"/>
      <c r="M1036" s="6"/>
      <c r="N1036" s="6"/>
      <c r="O1036" s="6"/>
      <c r="P1036" s="7"/>
      <c r="Q1036" s="1"/>
      <c r="R1036" s="1"/>
    </row>
    <row r="1037" spans="1:18" s="5" customFormat="1" x14ac:dyDescent="0.2">
      <c r="A1037" s="1"/>
      <c r="B1037" s="1"/>
      <c r="C1037" s="58"/>
      <c r="D1037" s="3"/>
      <c r="E1037" s="4"/>
      <c r="F1037" s="4"/>
      <c r="G1037" s="5" t="str">
        <f t="shared" si="19"/>
        <v xml:space="preserve">  </v>
      </c>
      <c r="I1037" s="1"/>
      <c r="J1037" s="1"/>
      <c r="K1037" s="6"/>
      <c r="L1037" s="6"/>
      <c r="M1037" s="6"/>
      <c r="N1037" s="6"/>
      <c r="O1037" s="6"/>
      <c r="P1037" s="7"/>
      <c r="Q1037" s="1"/>
      <c r="R1037" s="1"/>
    </row>
    <row r="1038" spans="1:18" s="5" customFormat="1" x14ac:dyDescent="0.2">
      <c r="A1038" s="1"/>
      <c r="B1038" s="1"/>
      <c r="C1038" s="58"/>
      <c r="D1038" s="3"/>
      <c r="E1038" s="4"/>
      <c r="F1038" s="4"/>
      <c r="G1038" s="5" t="str">
        <f t="shared" si="19"/>
        <v xml:space="preserve">  </v>
      </c>
      <c r="I1038" s="1"/>
      <c r="J1038" s="1"/>
      <c r="K1038" s="6"/>
      <c r="L1038" s="6"/>
      <c r="M1038" s="6"/>
      <c r="N1038" s="6"/>
      <c r="O1038" s="6"/>
      <c r="P1038" s="7"/>
      <c r="Q1038" s="1"/>
      <c r="R1038" s="1"/>
    </row>
    <row r="1039" spans="1:18" s="5" customFormat="1" x14ac:dyDescent="0.2">
      <c r="A1039" s="1"/>
      <c r="B1039" s="1"/>
      <c r="C1039" s="58"/>
      <c r="D1039" s="3"/>
      <c r="E1039" s="4"/>
      <c r="F1039" s="4"/>
      <c r="G1039" s="5" t="str">
        <f t="shared" si="19"/>
        <v xml:space="preserve">  </v>
      </c>
      <c r="I1039" s="1"/>
      <c r="J1039" s="1"/>
      <c r="K1039" s="6"/>
      <c r="L1039" s="6"/>
      <c r="M1039" s="6"/>
      <c r="N1039" s="6"/>
      <c r="O1039" s="6"/>
      <c r="P1039" s="7"/>
      <c r="Q1039" s="1"/>
      <c r="R1039" s="1"/>
    </row>
    <row r="1040" spans="1:18" s="5" customFormat="1" x14ac:dyDescent="0.2">
      <c r="A1040" s="1"/>
      <c r="B1040" s="1"/>
      <c r="C1040" s="58"/>
      <c r="D1040" s="3"/>
      <c r="E1040" s="4"/>
      <c r="F1040" s="4"/>
      <c r="G1040" s="5" t="str">
        <f t="shared" si="19"/>
        <v xml:space="preserve">  </v>
      </c>
      <c r="I1040" s="1"/>
      <c r="J1040" s="1"/>
      <c r="K1040" s="6"/>
      <c r="L1040" s="6"/>
      <c r="M1040" s="6"/>
      <c r="N1040" s="6"/>
      <c r="O1040" s="6"/>
      <c r="P1040" s="7"/>
      <c r="Q1040" s="1"/>
      <c r="R1040" s="1"/>
    </row>
    <row r="1041" spans="1:18" s="5" customFormat="1" x14ac:dyDescent="0.2">
      <c r="A1041" s="1"/>
      <c r="B1041" s="1"/>
      <c r="C1041" s="58"/>
      <c r="D1041" s="3"/>
      <c r="E1041" s="4"/>
      <c r="F1041" s="4"/>
      <c r="G1041" s="5" t="str">
        <f t="shared" si="19"/>
        <v xml:space="preserve">  </v>
      </c>
      <c r="I1041" s="1"/>
      <c r="J1041" s="1"/>
      <c r="K1041" s="6"/>
      <c r="L1041" s="6"/>
      <c r="M1041" s="6"/>
      <c r="N1041" s="6"/>
      <c r="O1041" s="6"/>
      <c r="P1041" s="7"/>
      <c r="Q1041" s="1"/>
      <c r="R1041" s="1"/>
    </row>
    <row r="1042" spans="1:18" s="5" customFormat="1" x14ac:dyDescent="0.2">
      <c r="A1042" s="1"/>
      <c r="B1042" s="1"/>
      <c r="C1042" s="58"/>
      <c r="D1042" s="3"/>
      <c r="E1042" s="4"/>
      <c r="F1042" s="4"/>
      <c r="G1042" s="5" t="str">
        <f t="shared" si="19"/>
        <v xml:space="preserve">  </v>
      </c>
      <c r="I1042" s="1"/>
      <c r="J1042" s="1"/>
      <c r="K1042" s="6"/>
      <c r="L1042" s="6"/>
      <c r="M1042" s="6"/>
      <c r="N1042" s="6"/>
      <c r="O1042" s="6"/>
      <c r="P1042" s="7"/>
      <c r="Q1042" s="1"/>
      <c r="R1042" s="1"/>
    </row>
    <row r="1043" spans="1:18" s="5" customFormat="1" x14ac:dyDescent="0.2">
      <c r="A1043" s="1"/>
      <c r="B1043" s="1"/>
      <c r="C1043" s="58"/>
      <c r="D1043" s="3"/>
      <c r="E1043" s="4"/>
      <c r="F1043" s="4"/>
      <c r="G1043" s="5" t="str">
        <f t="shared" si="19"/>
        <v xml:space="preserve">  </v>
      </c>
      <c r="I1043" s="1"/>
      <c r="J1043" s="1"/>
      <c r="K1043" s="6"/>
      <c r="L1043" s="6"/>
      <c r="M1043" s="6"/>
      <c r="N1043" s="6"/>
      <c r="O1043" s="6"/>
      <c r="P1043" s="7"/>
      <c r="Q1043" s="1"/>
      <c r="R1043" s="1"/>
    </row>
    <row r="1044" spans="1:18" s="5" customFormat="1" x14ac:dyDescent="0.2">
      <c r="A1044" s="1"/>
      <c r="B1044" s="1"/>
      <c r="C1044" s="58"/>
      <c r="D1044" s="3"/>
      <c r="E1044" s="4"/>
      <c r="F1044" s="4"/>
      <c r="G1044" s="5" t="str">
        <f t="shared" si="19"/>
        <v xml:space="preserve">  </v>
      </c>
      <c r="I1044" s="1"/>
      <c r="J1044" s="1"/>
      <c r="K1044" s="6"/>
      <c r="L1044" s="6"/>
      <c r="M1044" s="6"/>
      <c r="N1044" s="6"/>
      <c r="O1044" s="6"/>
      <c r="P1044" s="7"/>
      <c r="Q1044" s="1"/>
      <c r="R1044" s="1"/>
    </row>
    <row r="1045" spans="1:18" s="5" customFormat="1" x14ac:dyDescent="0.2">
      <c r="A1045" s="1"/>
      <c r="B1045" s="1"/>
      <c r="C1045" s="58"/>
      <c r="D1045" s="3"/>
      <c r="E1045" s="4"/>
      <c r="F1045" s="4"/>
      <c r="G1045" s="5" t="str">
        <f t="shared" si="19"/>
        <v xml:space="preserve">  </v>
      </c>
      <c r="I1045" s="1"/>
      <c r="J1045" s="1"/>
      <c r="K1045" s="6"/>
      <c r="L1045" s="6"/>
      <c r="M1045" s="6"/>
      <c r="N1045" s="6"/>
      <c r="O1045" s="6"/>
      <c r="P1045" s="7"/>
      <c r="Q1045" s="1"/>
      <c r="R1045" s="1"/>
    </row>
    <row r="1046" spans="1:18" s="5" customFormat="1" x14ac:dyDescent="0.2">
      <c r="A1046" s="1"/>
      <c r="B1046" s="1"/>
      <c r="C1046" s="58"/>
      <c r="D1046" s="3"/>
      <c r="E1046" s="4"/>
      <c r="F1046" s="4"/>
      <c r="G1046" s="5" t="str">
        <f t="shared" si="19"/>
        <v xml:space="preserve">  </v>
      </c>
      <c r="I1046" s="1"/>
      <c r="J1046" s="1"/>
      <c r="K1046" s="6"/>
      <c r="L1046" s="6"/>
      <c r="M1046" s="6"/>
      <c r="N1046" s="6"/>
      <c r="O1046" s="6"/>
      <c r="P1046" s="7"/>
      <c r="Q1046" s="1"/>
      <c r="R1046" s="1"/>
    </row>
    <row r="1047" spans="1:18" s="5" customFormat="1" x14ac:dyDescent="0.2">
      <c r="A1047" s="1"/>
      <c r="B1047" s="1"/>
      <c r="C1047" s="58"/>
      <c r="D1047" s="3"/>
      <c r="E1047" s="4"/>
      <c r="F1047" s="4"/>
      <c r="G1047" s="5" t="str">
        <f t="shared" si="19"/>
        <v xml:space="preserve">  </v>
      </c>
      <c r="I1047" s="1"/>
      <c r="J1047" s="1"/>
      <c r="K1047" s="6"/>
      <c r="L1047" s="6"/>
      <c r="M1047" s="6"/>
      <c r="N1047" s="6"/>
      <c r="O1047" s="6"/>
      <c r="P1047" s="7"/>
      <c r="Q1047" s="1"/>
      <c r="R1047" s="1"/>
    </row>
    <row r="1048" spans="1:18" s="5" customFormat="1" x14ac:dyDescent="0.2">
      <c r="A1048" s="1"/>
      <c r="B1048" s="1"/>
      <c r="C1048" s="58"/>
      <c r="D1048" s="3"/>
      <c r="E1048" s="4"/>
      <c r="F1048" s="4"/>
      <c r="G1048" s="5" t="str">
        <f t="shared" si="19"/>
        <v xml:space="preserve">  </v>
      </c>
      <c r="I1048" s="1"/>
      <c r="J1048" s="1"/>
      <c r="K1048" s="6"/>
      <c r="L1048" s="6"/>
      <c r="M1048" s="6"/>
      <c r="N1048" s="6"/>
      <c r="O1048" s="6"/>
      <c r="P1048" s="7"/>
      <c r="Q1048" s="1"/>
      <c r="R1048" s="1"/>
    </row>
    <row r="1049" spans="1:18" s="5" customFormat="1" x14ac:dyDescent="0.2">
      <c r="A1049" s="1"/>
      <c r="B1049" s="1"/>
      <c r="C1049" s="58"/>
      <c r="D1049" s="3"/>
      <c r="E1049" s="4"/>
      <c r="F1049" s="4"/>
      <c r="G1049" s="5" t="str">
        <f t="shared" si="19"/>
        <v xml:space="preserve">  </v>
      </c>
      <c r="I1049" s="1"/>
      <c r="J1049" s="1"/>
      <c r="K1049" s="6"/>
      <c r="L1049" s="6"/>
      <c r="M1049" s="6"/>
      <c r="N1049" s="6"/>
      <c r="O1049" s="6"/>
      <c r="P1049" s="7"/>
      <c r="Q1049" s="1"/>
      <c r="R1049" s="1"/>
    </row>
    <row r="1050" spans="1:18" s="5" customFormat="1" x14ac:dyDescent="0.2">
      <c r="A1050" s="1"/>
      <c r="B1050" s="1"/>
      <c r="C1050" s="58"/>
      <c r="D1050" s="3"/>
      <c r="E1050" s="4"/>
      <c r="F1050" s="4"/>
      <c r="G1050" s="5" t="str">
        <f t="shared" si="19"/>
        <v xml:space="preserve">  </v>
      </c>
      <c r="I1050" s="1"/>
      <c r="J1050" s="1"/>
      <c r="K1050" s="6"/>
      <c r="L1050" s="6"/>
      <c r="M1050" s="6"/>
      <c r="N1050" s="6"/>
      <c r="O1050" s="6"/>
      <c r="P1050" s="7"/>
      <c r="Q1050" s="1"/>
      <c r="R1050" s="1"/>
    </row>
    <row r="1051" spans="1:18" s="5" customFormat="1" x14ac:dyDescent="0.2">
      <c r="A1051" s="1"/>
      <c r="B1051" s="1"/>
      <c r="C1051" s="58"/>
      <c r="D1051" s="3"/>
      <c r="E1051" s="4"/>
      <c r="F1051" s="4"/>
      <c r="G1051" s="5" t="str">
        <f t="shared" si="19"/>
        <v xml:space="preserve">  </v>
      </c>
      <c r="I1051" s="1"/>
      <c r="J1051" s="1"/>
      <c r="K1051" s="6"/>
      <c r="L1051" s="6"/>
      <c r="M1051" s="6"/>
      <c r="N1051" s="6"/>
      <c r="O1051" s="6"/>
      <c r="P1051" s="7"/>
      <c r="Q1051" s="1"/>
      <c r="R1051" s="1"/>
    </row>
    <row r="1052" spans="1:18" s="5" customFormat="1" x14ac:dyDescent="0.2">
      <c r="A1052" s="1"/>
      <c r="B1052" s="1"/>
      <c r="C1052" s="58"/>
      <c r="D1052" s="3"/>
      <c r="E1052" s="4"/>
      <c r="F1052" s="4"/>
      <c r="G1052" s="5" t="str">
        <f t="shared" si="19"/>
        <v xml:space="preserve">  </v>
      </c>
      <c r="I1052" s="1"/>
      <c r="J1052" s="1"/>
      <c r="K1052" s="6"/>
      <c r="L1052" s="6"/>
      <c r="M1052" s="6"/>
      <c r="N1052" s="6"/>
      <c r="O1052" s="6"/>
      <c r="P1052" s="7"/>
      <c r="Q1052" s="1"/>
      <c r="R1052" s="1"/>
    </row>
    <row r="1053" spans="1:18" s="5" customFormat="1" x14ac:dyDescent="0.2">
      <c r="A1053" s="1"/>
      <c r="B1053" s="1"/>
      <c r="C1053" s="58"/>
      <c r="D1053" s="3"/>
      <c r="E1053" s="4"/>
      <c r="F1053" s="4"/>
      <c r="G1053" s="5" t="str">
        <f t="shared" si="19"/>
        <v xml:space="preserve">  </v>
      </c>
      <c r="I1053" s="1"/>
      <c r="J1053" s="1"/>
      <c r="K1053" s="6"/>
      <c r="L1053" s="6"/>
      <c r="M1053" s="6"/>
      <c r="N1053" s="6"/>
      <c r="O1053" s="6"/>
      <c r="P1053" s="7"/>
      <c r="Q1053" s="1"/>
      <c r="R1053" s="1"/>
    </row>
    <row r="1054" spans="1:18" s="5" customFormat="1" x14ac:dyDescent="0.2">
      <c r="A1054" s="1"/>
      <c r="B1054" s="1"/>
      <c r="C1054" s="58"/>
      <c r="D1054" s="3"/>
      <c r="E1054" s="4"/>
      <c r="F1054" s="4"/>
      <c r="G1054" s="5" t="str">
        <f t="shared" si="19"/>
        <v xml:space="preserve">  </v>
      </c>
      <c r="I1054" s="1"/>
      <c r="J1054" s="1"/>
      <c r="K1054" s="6"/>
      <c r="L1054" s="6"/>
      <c r="M1054" s="6"/>
      <c r="N1054" s="6"/>
      <c r="O1054" s="6"/>
      <c r="P1054" s="7"/>
      <c r="Q1054" s="1"/>
      <c r="R1054" s="1"/>
    </row>
    <row r="1055" spans="1:18" s="5" customFormat="1" x14ac:dyDescent="0.2">
      <c r="A1055" s="1"/>
      <c r="B1055" s="1"/>
      <c r="C1055" s="58"/>
      <c r="D1055" s="3"/>
      <c r="E1055" s="4"/>
      <c r="F1055" s="4"/>
      <c r="G1055" s="5" t="str">
        <f t="shared" si="19"/>
        <v xml:space="preserve">  </v>
      </c>
      <c r="I1055" s="1"/>
      <c r="J1055" s="1"/>
      <c r="K1055" s="6"/>
      <c r="L1055" s="6"/>
      <c r="M1055" s="6"/>
      <c r="N1055" s="6"/>
      <c r="O1055" s="6"/>
      <c r="P1055" s="7"/>
      <c r="Q1055" s="1"/>
      <c r="R1055" s="1"/>
    </row>
    <row r="1056" spans="1:18" s="5" customFormat="1" x14ac:dyDescent="0.2">
      <c r="A1056" s="1"/>
      <c r="B1056" s="1"/>
      <c r="C1056" s="58"/>
      <c r="D1056" s="3"/>
      <c r="E1056" s="4"/>
      <c r="F1056" s="4"/>
      <c r="G1056" s="5" t="str">
        <f t="shared" si="19"/>
        <v xml:space="preserve">  </v>
      </c>
      <c r="I1056" s="1"/>
      <c r="J1056" s="1"/>
      <c r="K1056" s="6"/>
      <c r="L1056" s="6"/>
      <c r="M1056" s="6"/>
      <c r="N1056" s="6"/>
      <c r="O1056" s="6"/>
      <c r="P1056" s="7"/>
      <c r="Q1056" s="1"/>
      <c r="R1056" s="1"/>
    </row>
    <row r="1057" spans="1:18" s="5" customFormat="1" x14ac:dyDescent="0.2">
      <c r="A1057" s="1"/>
      <c r="B1057" s="1"/>
      <c r="C1057" s="58"/>
      <c r="D1057" s="3"/>
      <c r="E1057" s="4"/>
      <c r="F1057" s="4"/>
      <c r="G1057" s="5" t="str">
        <f t="shared" si="19"/>
        <v xml:space="preserve">  </v>
      </c>
      <c r="I1057" s="1"/>
      <c r="J1057" s="1"/>
      <c r="K1057" s="6"/>
      <c r="L1057" s="6"/>
      <c r="M1057" s="6"/>
      <c r="N1057" s="6"/>
      <c r="O1057" s="6"/>
      <c r="P1057" s="7"/>
      <c r="Q1057" s="1"/>
      <c r="R1057" s="1"/>
    </row>
    <row r="1058" spans="1:18" s="5" customFormat="1" x14ac:dyDescent="0.2">
      <c r="A1058" s="1"/>
      <c r="B1058" s="1"/>
      <c r="C1058" s="58"/>
      <c r="D1058" s="3"/>
      <c r="E1058" s="4"/>
      <c r="F1058" s="4"/>
      <c r="G1058" s="5" t="str">
        <f t="shared" si="19"/>
        <v xml:space="preserve">  </v>
      </c>
      <c r="I1058" s="1"/>
      <c r="J1058" s="1"/>
      <c r="K1058" s="6"/>
      <c r="L1058" s="6"/>
      <c r="M1058" s="6"/>
      <c r="N1058" s="6"/>
      <c r="O1058" s="6"/>
      <c r="P1058" s="7"/>
      <c r="Q1058" s="1"/>
      <c r="R1058" s="1"/>
    </row>
    <row r="1059" spans="1:18" s="5" customFormat="1" x14ac:dyDescent="0.2">
      <c r="A1059" s="1"/>
      <c r="B1059" s="1"/>
      <c r="C1059" s="58"/>
      <c r="D1059" s="3"/>
      <c r="E1059" s="4"/>
      <c r="F1059" s="4"/>
      <c r="G1059" s="5" t="str">
        <f t="shared" si="19"/>
        <v xml:space="preserve">  </v>
      </c>
      <c r="I1059" s="1"/>
      <c r="J1059" s="1"/>
      <c r="K1059" s="6"/>
      <c r="L1059" s="6"/>
      <c r="M1059" s="6"/>
      <c r="N1059" s="6"/>
      <c r="O1059" s="6"/>
      <c r="P1059" s="7"/>
      <c r="Q1059" s="1"/>
      <c r="R1059" s="1"/>
    </row>
    <row r="1060" spans="1:18" s="5" customFormat="1" x14ac:dyDescent="0.2">
      <c r="A1060" s="1"/>
      <c r="B1060" s="1"/>
      <c r="C1060" s="58"/>
      <c r="D1060" s="3"/>
      <c r="E1060" s="4"/>
      <c r="F1060" s="4"/>
      <c r="G1060" s="5" t="str">
        <f t="shared" si="19"/>
        <v xml:space="preserve">  </v>
      </c>
      <c r="I1060" s="1"/>
      <c r="J1060" s="1"/>
      <c r="K1060" s="6"/>
      <c r="L1060" s="6"/>
      <c r="M1060" s="6"/>
      <c r="N1060" s="6"/>
      <c r="O1060" s="6"/>
      <c r="P1060" s="7"/>
      <c r="Q1060" s="1"/>
      <c r="R1060" s="1"/>
    </row>
    <row r="1061" spans="1:18" s="5" customFormat="1" x14ac:dyDescent="0.2">
      <c r="A1061" s="1"/>
      <c r="B1061" s="1"/>
      <c r="C1061" s="58"/>
      <c r="D1061" s="3"/>
      <c r="E1061" s="4"/>
      <c r="F1061" s="4"/>
      <c r="G1061" s="5" t="str">
        <f t="shared" si="19"/>
        <v xml:space="preserve">  </v>
      </c>
      <c r="I1061" s="1"/>
      <c r="J1061" s="1"/>
      <c r="K1061" s="6"/>
      <c r="L1061" s="6"/>
      <c r="M1061" s="6"/>
      <c r="N1061" s="6"/>
      <c r="O1061" s="6"/>
      <c r="P1061" s="7"/>
      <c r="Q1061" s="1"/>
      <c r="R1061" s="1"/>
    </row>
    <row r="1062" spans="1:18" s="5" customFormat="1" x14ac:dyDescent="0.2">
      <c r="A1062" s="1"/>
      <c r="B1062" s="1"/>
      <c r="C1062" s="58"/>
      <c r="D1062" s="3"/>
      <c r="E1062" s="4"/>
      <c r="F1062" s="4"/>
      <c r="G1062" s="5" t="str">
        <f t="shared" si="19"/>
        <v xml:space="preserve">  </v>
      </c>
      <c r="I1062" s="1"/>
      <c r="J1062" s="1"/>
      <c r="K1062" s="6"/>
      <c r="L1062" s="6"/>
      <c r="M1062" s="6"/>
      <c r="N1062" s="6"/>
      <c r="O1062" s="6"/>
      <c r="P1062" s="7"/>
      <c r="Q1062" s="1"/>
      <c r="R1062" s="1"/>
    </row>
    <row r="1063" spans="1:18" s="5" customFormat="1" x14ac:dyDescent="0.2">
      <c r="A1063" s="1"/>
      <c r="B1063" s="1"/>
      <c r="C1063" s="58"/>
      <c r="D1063" s="3"/>
      <c r="E1063" s="4"/>
      <c r="F1063" s="4"/>
      <c r="G1063" s="5" t="str">
        <f t="shared" si="19"/>
        <v xml:space="preserve">  </v>
      </c>
      <c r="I1063" s="1"/>
      <c r="J1063" s="1"/>
      <c r="K1063" s="6"/>
      <c r="L1063" s="6"/>
      <c r="M1063" s="6"/>
      <c r="N1063" s="6"/>
      <c r="O1063" s="6"/>
      <c r="P1063" s="7"/>
      <c r="Q1063" s="1"/>
      <c r="R1063" s="1"/>
    </row>
    <row r="1064" spans="1:18" s="5" customFormat="1" x14ac:dyDescent="0.2">
      <c r="A1064" s="1"/>
      <c r="B1064" s="1"/>
      <c r="C1064" s="58"/>
      <c r="D1064" s="3"/>
      <c r="E1064" s="4"/>
      <c r="F1064" s="4"/>
      <c r="G1064" s="5" t="str">
        <f t="shared" si="19"/>
        <v xml:space="preserve">  </v>
      </c>
      <c r="I1064" s="1"/>
      <c r="J1064" s="1"/>
      <c r="K1064" s="6"/>
      <c r="L1064" s="6"/>
      <c r="M1064" s="6"/>
      <c r="N1064" s="6"/>
      <c r="O1064" s="6"/>
      <c r="P1064" s="7"/>
      <c r="Q1064" s="1"/>
      <c r="R1064" s="1"/>
    </row>
    <row r="1065" spans="1:18" s="5" customFormat="1" x14ac:dyDescent="0.2">
      <c r="A1065" s="1"/>
      <c r="B1065" s="1"/>
      <c r="C1065" s="58"/>
      <c r="D1065" s="3"/>
      <c r="E1065" s="4"/>
      <c r="F1065" s="4"/>
      <c r="G1065" s="5" t="str">
        <f t="shared" si="19"/>
        <v xml:space="preserve">  </v>
      </c>
      <c r="I1065" s="1"/>
      <c r="J1065" s="1"/>
      <c r="K1065" s="6"/>
      <c r="L1065" s="6"/>
      <c r="M1065" s="6"/>
      <c r="N1065" s="6"/>
      <c r="O1065" s="6"/>
      <c r="P1065" s="7"/>
      <c r="Q1065" s="1"/>
      <c r="R1065" s="1"/>
    </row>
    <row r="1066" spans="1:18" s="5" customFormat="1" x14ac:dyDescent="0.2">
      <c r="A1066" s="1"/>
      <c r="B1066" s="1"/>
      <c r="C1066" s="58"/>
      <c r="D1066" s="3"/>
      <c r="E1066" s="4"/>
      <c r="F1066" s="4"/>
      <c r="G1066" s="5" t="str">
        <f t="shared" si="19"/>
        <v xml:space="preserve">  </v>
      </c>
      <c r="I1066" s="1"/>
      <c r="J1066" s="1"/>
      <c r="K1066" s="6"/>
      <c r="L1066" s="6"/>
      <c r="M1066" s="6"/>
      <c r="N1066" s="6"/>
      <c r="O1066" s="6"/>
      <c r="P1066" s="7"/>
      <c r="Q1066" s="1"/>
      <c r="R1066" s="1"/>
    </row>
    <row r="1067" spans="1:18" s="5" customFormat="1" x14ac:dyDescent="0.2">
      <c r="A1067" s="1"/>
      <c r="B1067" s="1"/>
      <c r="C1067" s="58"/>
      <c r="D1067" s="3"/>
      <c r="E1067" s="4"/>
      <c r="F1067" s="4"/>
      <c r="G1067" s="5" t="str">
        <f t="shared" si="19"/>
        <v xml:space="preserve">  </v>
      </c>
      <c r="I1067" s="1"/>
      <c r="J1067" s="1"/>
      <c r="K1067" s="6"/>
      <c r="L1067" s="6"/>
      <c r="M1067" s="6"/>
      <c r="N1067" s="6"/>
      <c r="O1067" s="6"/>
      <c r="P1067" s="7"/>
      <c r="Q1067" s="1"/>
      <c r="R1067" s="1"/>
    </row>
    <row r="1068" spans="1:18" s="5" customFormat="1" x14ac:dyDescent="0.2">
      <c r="A1068" s="1"/>
      <c r="B1068" s="1"/>
      <c r="C1068" s="58"/>
      <c r="D1068" s="3"/>
      <c r="E1068" s="4"/>
      <c r="F1068" s="4"/>
      <c r="G1068" s="5" t="str">
        <f t="shared" si="19"/>
        <v xml:space="preserve">  </v>
      </c>
      <c r="I1068" s="1"/>
      <c r="J1068" s="1"/>
      <c r="K1068" s="6"/>
      <c r="L1068" s="6"/>
      <c r="M1068" s="6"/>
      <c r="N1068" s="6"/>
      <c r="O1068" s="6"/>
      <c r="P1068" s="7"/>
      <c r="Q1068" s="1"/>
      <c r="R1068" s="1"/>
    </row>
    <row r="1069" spans="1:18" s="5" customFormat="1" x14ac:dyDescent="0.2">
      <c r="A1069" s="1"/>
      <c r="B1069" s="1"/>
      <c r="C1069" s="58"/>
      <c r="D1069" s="3"/>
      <c r="E1069" s="4"/>
      <c r="F1069" s="4"/>
      <c r="G1069" s="5" t="str">
        <f t="shared" ref="G1069:G1132" si="20">IF(E1069=0,"  ",(IF(F1069=0,"  ",+E1069*F1069)))</f>
        <v xml:space="preserve">  </v>
      </c>
      <c r="I1069" s="1"/>
      <c r="J1069" s="1"/>
      <c r="K1069" s="6"/>
      <c r="L1069" s="6"/>
      <c r="M1069" s="6"/>
      <c r="N1069" s="6"/>
      <c r="O1069" s="6"/>
      <c r="P1069" s="7"/>
      <c r="Q1069" s="1"/>
      <c r="R1069" s="1"/>
    </row>
    <row r="1070" spans="1:18" s="5" customFormat="1" x14ac:dyDescent="0.2">
      <c r="A1070" s="1"/>
      <c r="B1070" s="1"/>
      <c r="C1070" s="58"/>
      <c r="D1070" s="3"/>
      <c r="E1070" s="4"/>
      <c r="F1070" s="4"/>
      <c r="G1070" s="5" t="str">
        <f t="shared" si="20"/>
        <v xml:space="preserve">  </v>
      </c>
      <c r="I1070" s="1"/>
      <c r="J1070" s="1"/>
      <c r="K1070" s="6"/>
      <c r="L1070" s="6"/>
      <c r="M1070" s="6"/>
      <c r="N1070" s="6"/>
      <c r="O1070" s="6"/>
      <c r="P1070" s="7"/>
      <c r="Q1070" s="1"/>
      <c r="R1070" s="1"/>
    </row>
    <row r="1071" spans="1:18" s="5" customFormat="1" x14ac:dyDescent="0.2">
      <c r="A1071" s="1"/>
      <c r="B1071" s="1"/>
      <c r="C1071" s="58"/>
      <c r="D1071" s="3"/>
      <c r="E1071" s="4"/>
      <c r="F1071" s="4"/>
      <c r="G1071" s="5" t="str">
        <f t="shared" si="20"/>
        <v xml:space="preserve">  </v>
      </c>
      <c r="I1071" s="1"/>
      <c r="J1071" s="1"/>
      <c r="K1071" s="6"/>
      <c r="L1071" s="6"/>
      <c r="M1071" s="6"/>
      <c r="N1071" s="6"/>
      <c r="O1071" s="6"/>
      <c r="P1071" s="7"/>
      <c r="Q1071" s="1"/>
      <c r="R1071" s="1"/>
    </row>
    <row r="1072" spans="1:18" s="5" customFormat="1" x14ac:dyDescent="0.2">
      <c r="A1072" s="1"/>
      <c r="B1072" s="1"/>
      <c r="C1072" s="58"/>
      <c r="D1072" s="3"/>
      <c r="E1072" s="4"/>
      <c r="F1072" s="4"/>
      <c r="G1072" s="5" t="str">
        <f t="shared" si="20"/>
        <v xml:space="preserve">  </v>
      </c>
      <c r="I1072" s="1"/>
      <c r="J1072" s="1"/>
      <c r="K1072" s="6"/>
      <c r="L1072" s="6"/>
      <c r="M1072" s="6"/>
      <c r="N1072" s="6"/>
      <c r="O1072" s="6"/>
      <c r="P1072" s="7"/>
      <c r="Q1072" s="1"/>
      <c r="R1072" s="1"/>
    </row>
    <row r="1073" spans="1:18" s="5" customFormat="1" x14ac:dyDescent="0.2">
      <c r="A1073" s="1"/>
      <c r="B1073" s="1"/>
      <c r="C1073" s="58"/>
      <c r="D1073" s="3"/>
      <c r="E1073" s="4"/>
      <c r="F1073" s="4"/>
      <c r="G1073" s="5" t="str">
        <f t="shared" si="20"/>
        <v xml:space="preserve">  </v>
      </c>
      <c r="I1073" s="1"/>
      <c r="J1073" s="1"/>
      <c r="K1073" s="6"/>
      <c r="L1073" s="6"/>
      <c r="M1073" s="6"/>
      <c r="N1073" s="6"/>
      <c r="O1073" s="6"/>
      <c r="P1073" s="7"/>
      <c r="Q1073" s="1"/>
      <c r="R1073" s="1"/>
    </row>
    <row r="1074" spans="1:18" s="5" customFormat="1" x14ac:dyDescent="0.2">
      <c r="A1074" s="1"/>
      <c r="B1074" s="1"/>
      <c r="C1074" s="58"/>
      <c r="D1074" s="3"/>
      <c r="E1074" s="4"/>
      <c r="F1074" s="4"/>
      <c r="G1074" s="5" t="str">
        <f t="shared" si="20"/>
        <v xml:space="preserve">  </v>
      </c>
      <c r="I1074" s="1"/>
      <c r="J1074" s="1"/>
      <c r="K1074" s="6"/>
      <c r="L1074" s="6"/>
      <c r="M1074" s="6"/>
      <c r="N1074" s="6"/>
      <c r="O1074" s="6"/>
      <c r="P1074" s="7"/>
      <c r="Q1074" s="1"/>
      <c r="R1074" s="1"/>
    </row>
    <row r="1075" spans="1:18" s="5" customFormat="1" x14ac:dyDescent="0.2">
      <c r="A1075" s="1"/>
      <c r="B1075" s="1"/>
      <c r="C1075" s="58"/>
      <c r="D1075" s="3"/>
      <c r="E1075" s="4"/>
      <c r="F1075" s="4"/>
      <c r="G1075" s="5" t="str">
        <f t="shared" si="20"/>
        <v xml:space="preserve">  </v>
      </c>
      <c r="I1075" s="1"/>
      <c r="J1075" s="1"/>
      <c r="K1075" s="6"/>
      <c r="L1075" s="6"/>
      <c r="M1075" s="6"/>
      <c r="N1075" s="6"/>
      <c r="O1075" s="6"/>
      <c r="P1075" s="7"/>
      <c r="Q1075" s="1"/>
      <c r="R1075" s="1"/>
    </row>
    <row r="1076" spans="1:18" s="5" customFormat="1" x14ac:dyDescent="0.2">
      <c r="A1076" s="1"/>
      <c r="B1076" s="1"/>
      <c r="C1076" s="58"/>
      <c r="D1076" s="3"/>
      <c r="E1076" s="4"/>
      <c r="F1076" s="4"/>
      <c r="G1076" s="5" t="str">
        <f t="shared" si="20"/>
        <v xml:space="preserve">  </v>
      </c>
      <c r="I1076" s="1"/>
      <c r="J1076" s="1"/>
      <c r="K1076" s="6"/>
      <c r="L1076" s="6"/>
      <c r="M1076" s="6"/>
      <c r="N1076" s="6"/>
      <c r="O1076" s="6"/>
      <c r="P1076" s="7"/>
      <c r="Q1076" s="1"/>
      <c r="R1076" s="1"/>
    </row>
    <row r="1077" spans="1:18" s="5" customFormat="1" x14ac:dyDescent="0.2">
      <c r="A1077" s="1"/>
      <c r="B1077" s="1"/>
      <c r="C1077" s="58"/>
      <c r="D1077" s="3"/>
      <c r="E1077" s="4"/>
      <c r="F1077" s="4"/>
      <c r="G1077" s="5" t="str">
        <f t="shared" si="20"/>
        <v xml:space="preserve">  </v>
      </c>
      <c r="I1077" s="1"/>
      <c r="J1077" s="1"/>
      <c r="K1077" s="6"/>
      <c r="L1077" s="6"/>
      <c r="M1077" s="6"/>
      <c r="N1077" s="6"/>
      <c r="O1077" s="6"/>
      <c r="P1077" s="7"/>
      <c r="Q1077" s="1"/>
      <c r="R1077" s="1"/>
    </row>
    <row r="1078" spans="1:18" s="5" customFormat="1" x14ac:dyDescent="0.2">
      <c r="A1078" s="1"/>
      <c r="B1078" s="1"/>
      <c r="C1078" s="58"/>
      <c r="D1078" s="3"/>
      <c r="E1078" s="4"/>
      <c r="F1078" s="4"/>
      <c r="G1078" s="5" t="str">
        <f t="shared" si="20"/>
        <v xml:space="preserve">  </v>
      </c>
      <c r="I1078" s="1"/>
      <c r="J1078" s="1"/>
      <c r="K1078" s="6"/>
      <c r="L1078" s="6"/>
      <c r="M1078" s="6"/>
      <c r="N1078" s="6"/>
      <c r="O1078" s="6"/>
      <c r="P1078" s="7"/>
      <c r="Q1078" s="1"/>
      <c r="R1078" s="1"/>
    </row>
    <row r="1079" spans="1:18" s="5" customFormat="1" x14ac:dyDescent="0.2">
      <c r="A1079" s="1"/>
      <c r="B1079" s="1"/>
      <c r="C1079" s="58"/>
      <c r="D1079" s="3"/>
      <c r="E1079" s="4"/>
      <c r="F1079" s="4"/>
      <c r="G1079" s="5" t="str">
        <f t="shared" si="20"/>
        <v xml:space="preserve">  </v>
      </c>
      <c r="I1079" s="1"/>
      <c r="J1079" s="1"/>
      <c r="K1079" s="6"/>
      <c r="L1079" s="6"/>
      <c r="M1079" s="6"/>
      <c r="N1079" s="6"/>
      <c r="O1079" s="6"/>
      <c r="P1079" s="7"/>
      <c r="Q1079" s="1"/>
      <c r="R1079" s="1"/>
    </row>
    <row r="1080" spans="1:18" s="5" customFormat="1" x14ac:dyDescent="0.2">
      <c r="A1080" s="1"/>
      <c r="B1080" s="1"/>
      <c r="C1080" s="58"/>
      <c r="D1080" s="3"/>
      <c r="E1080" s="4"/>
      <c r="F1080" s="4"/>
      <c r="G1080" s="5" t="str">
        <f t="shared" si="20"/>
        <v xml:space="preserve">  </v>
      </c>
      <c r="I1080" s="1"/>
      <c r="J1080" s="1"/>
      <c r="K1080" s="6"/>
      <c r="L1080" s="6"/>
      <c r="M1080" s="6"/>
      <c r="N1080" s="6"/>
      <c r="O1080" s="6"/>
      <c r="P1080" s="7"/>
      <c r="Q1080" s="1"/>
      <c r="R1080" s="1"/>
    </row>
    <row r="1081" spans="1:18" s="5" customFormat="1" x14ac:dyDescent="0.2">
      <c r="A1081" s="1"/>
      <c r="B1081" s="1"/>
      <c r="C1081" s="58"/>
      <c r="D1081" s="3"/>
      <c r="E1081" s="4"/>
      <c r="F1081" s="4"/>
      <c r="G1081" s="5" t="str">
        <f t="shared" si="20"/>
        <v xml:space="preserve">  </v>
      </c>
      <c r="I1081" s="1"/>
      <c r="J1081" s="1"/>
      <c r="K1081" s="6"/>
      <c r="L1081" s="6"/>
      <c r="M1081" s="6"/>
      <c r="N1081" s="6"/>
      <c r="O1081" s="6"/>
      <c r="P1081" s="7"/>
      <c r="Q1081" s="1"/>
      <c r="R1081" s="1"/>
    </row>
    <row r="1082" spans="1:18" s="5" customFormat="1" x14ac:dyDescent="0.2">
      <c r="A1082" s="1"/>
      <c r="B1082" s="1"/>
      <c r="C1082" s="58"/>
      <c r="D1082" s="3"/>
      <c r="E1082" s="4"/>
      <c r="F1082" s="4"/>
      <c r="G1082" s="5" t="str">
        <f t="shared" si="20"/>
        <v xml:space="preserve">  </v>
      </c>
      <c r="I1082" s="1"/>
      <c r="J1082" s="1"/>
      <c r="K1082" s="6"/>
      <c r="L1082" s="6"/>
      <c r="M1082" s="6"/>
      <c r="N1082" s="6"/>
      <c r="O1082" s="6"/>
      <c r="P1082" s="7"/>
      <c r="Q1082" s="1"/>
      <c r="R1082" s="1"/>
    </row>
    <row r="1083" spans="1:18" s="5" customFormat="1" x14ac:dyDescent="0.2">
      <c r="A1083" s="1"/>
      <c r="B1083" s="1"/>
      <c r="C1083" s="58"/>
      <c r="D1083" s="3"/>
      <c r="E1083" s="4"/>
      <c r="F1083" s="4"/>
      <c r="G1083" s="5" t="str">
        <f t="shared" si="20"/>
        <v xml:space="preserve">  </v>
      </c>
      <c r="I1083" s="1"/>
      <c r="J1083" s="1"/>
      <c r="K1083" s="6"/>
      <c r="L1083" s="6"/>
      <c r="M1083" s="6"/>
      <c r="N1083" s="6"/>
      <c r="O1083" s="6"/>
      <c r="P1083" s="7"/>
      <c r="Q1083" s="1"/>
      <c r="R1083" s="1"/>
    </row>
    <row r="1084" spans="1:18" s="5" customFormat="1" x14ac:dyDescent="0.2">
      <c r="A1084" s="1"/>
      <c r="B1084" s="1"/>
      <c r="C1084" s="58"/>
      <c r="D1084" s="3"/>
      <c r="E1084" s="4"/>
      <c r="F1084" s="4"/>
      <c r="G1084" s="5" t="str">
        <f t="shared" si="20"/>
        <v xml:space="preserve">  </v>
      </c>
      <c r="I1084" s="1"/>
      <c r="J1084" s="1"/>
      <c r="K1084" s="6"/>
      <c r="L1084" s="6"/>
      <c r="M1084" s="6"/>
      <c r="N1084" s="6"/>
      <c r="O1084" s="6"/>
      <c r="P1084" s="7"/>
      <c r="Q1084" s="1"/>
      <c r="R1084" s="1"/>
    </row>
    <row r="1085" spans="1:18" s="5" customFormat="1" x14ac:dyDescent="0.2">
      <c r="A1085" s="1"/>
      <c r="B1085" s="1"/>
      <c r="C1085" s="58"/>
      <c r="D1085" s="3"/>
      <c r="E1085" s="4"/>
      <c r="F1085" s="4"/>
      <c r="G1085" s="5" t="str">
        <f t="shared" si="20"/>
        <v xml:space="preserve">  </v>
      </c>
      <c r="I1085" s="1"/>
      <c r="J1085" s="1"/>
      <c r="K1085" s="6"/>
      <c r="L1085" s="6"/>
      <c r="M1085" s="6"/>
      <c r="N1085" s="6"/>
      <c r="O1085" s="6"/>
      <c r="P1085" s="7"/>
      <c r="Q1085" s="1"/>
      <c r="R1085" s="1"/>
    </row>
    <row r="1086" spans="1:18" s="5" customFormat="1" x14ac:dyDescent="0.2">
      <c r="A1086" s="1"/>
      <c r="B1086" s="1"/>
      <c r="C1086" s="58"/>
      <c r="D1086" s="3"/>
      <c r="E1086" s="4"/>
      <c r="F1086" s="4"/>
      <c r="G1086" s="5" t="str">
        <f t="shared" si="20"/>
        <v xml:space="preserve">  </v>
      </c>
      <c r="I1086" s="1"/>
      <c r="J1086" s="1"/>
      <c r="K1086" s="6"/>
      <c r="L1086" s="6"/>
      <c r="M1086" s="6"/>
      <c r="N1086" s="6"/>
      <c r="O1086" s="6"/>
      <c r="P1086" s="7"/>
      <c r="Q1086" s="1"/>
      <c r="R1086" s="1"/>
    </row>
    <row r="1087" spans="1:18" s="5" customFormat="1" x14ac:dyDescent="0.2">
      <c r="A1087" s="1"/>
      <c r="B1087" s="1"/>
      <c r="C1087" s="58"/>
      <c r="D1087" s="3"/>
      <c r="E1087" s="4"/>
      <c r="F1087" s="4"/>
      <c r="G1087" s="5" t="str">
        <f t="shared" si="20"/>
        <v xml:space="preserve">  </v>
      </c>
      <c r="I1087" s="1"/>
      <c r="J1087" s="1"/>
      <c r="K1087" s="6"/>
      <c r="L1087" s="6"/>
      <c r="M1087" s="6"/>
      <c r="N1087" s="6"/>
      <c r="O1087" s="6"/>
      <c r="P1087" s="7"/>
      <c r="Q1087" s="1"/>
      <c r="R1087" s="1"/>
    </row>
    <row r="1088" spans="1:18" s="5" customFormat="1" x14ac:dyDescent="0.2">
      <c r="A1088" s="1"/>
      <c r="B1088" s="1"/>
      <c r="C1088" s="58"/>
      <c r="D1088" s="3"/>
      <c r="E1088" s="4"/>
      <c r="F1088" s="4"/>
      <c r="G1088" s="5" t="str">
        <f t="shared" si="20"/>
        <v xml:space="preserve">  </v>
      </c>
      <c r="I1088" s="1"/>
      <c r="J1088" s="1"/>
      <c r="K1088" s="6"/>
      <c r="L1088" s="6"/>
      <c r="M1088" s="6"/>
      <c r="N1088" s="6"/>
      <c r="O1088" s="6"/>
      <c r="P1088" s="7"/>
      <c r="Q1088" s="1"/>
      <c r="R1088" s="1"/>
    </row>
    <row r="1089" spans="1:18" s="5" customFormat="1" x14ac:dyDescent="0.2">
      <c r="A1089" s="1"/>
      <c r="B1089" s="1"/>
      <c r="C1089" s="58"/>
      <c r="D1089" s="3"/>
      <c r="E1089" s="4"/>
      <c r="F1089" s="4"/>
      <c r="G1089" s="5" t="str">
        <f t="shared" si="20"/>
        <v xml:space="preserve">  </v>
      </c>
      <c r="I1089" s="1"/>
      <c r="J1089" s="1"/>
      <c r="K1089" s="6"/>
      <c r="L1089" s="6"/>
      <c r="M1089" s="6"/>
      <c r="N1089" s="6"/>
      <c r="O1089" s="6"/>
      <c r="P1089" s="7"/>
      <c r="Q1089" s="1"/>
      <c r="R1089" s="1"/>
    </row>
    <row r="1090" spans="1:18" s="5" customFormat="1" x14ac:dyDescent="0.2">
      <c r="A1090" s="1"/>
      <c r="B1090" s="1"/>
      <c r="C1090" s="58"/>
      <c r="D1090" s="3"/>
      <c r="E1090" s="4"/>
      <c r="F1090" s="4"/>
      <c r="G1090" s="5" t="str">
        <f t="shared" si="20"/>
        <v xml:space="preserve">  </v>
      </c>
      <c r="I1090" s="1"/>
      <c r="J1090" s="1"/>
      <c r="K1090" s="6"/>
      <c r="L1090" s="6"/>
      <c r="M1090" s="6"/>
      <c r="N1090" s="6"/>
      <c r="O1090" s="6"/>
      <c r="P1090" s="7"/>
      <c r="Q1090" s="1"/>
      <c r="R1090" s="1"/>
    </row>
    <row r="1091" spans="1:18" s="5" customFormat="1" x14ac:dyDescent="0.2">
      <c r="A1091" s="1"/>
      <c r="B1091" s="1"/>
      <c r="C1091" s="58"/>
      <c r="D1091" s="3"/>
      <c r="E1091" s="4"/>
      <c r="F1091" s="4"/>
      <c r="G1091" s="5" t="str">
        <f t="shared" si="20"/>
        <v xml:space="preserve">  </v>
      </c>
      <c r="I1091" s="1"/>
      <c r="J1091" s="1"/>
      <c r="K1091" s="6"/>
      <c r="L1091" s="6"/>
      <c r="M1091" s="6"/>
      <c r="N1091" s="6"/>
      <c r="O1091" s="6"/>
      <c r="P1091" s="7"/>
      <c r="Q1091" s="1"/>
      <c r="R1091" s="1"/>
    </row>
    <row r="1092" spans="1:18" s="5" customFormat="1" x14ac:dyDescent="0.2">
      <c r="A1092" s="1"/>
      <c r="B1092" s="1"/>
      <c r="C1092" s="58"/>
      <c r="D1092" s="3"/>
      <c r="E1092" s="4"/>
      <c r="F1092" s="4"/>
      <c r="G1092" s="5" t="str">
        <f t="shared" si="20"/>
        <v xml:space="preserve">  </v>
      </c>
      <c r="I1092" s="1"/>
      <c r="J1092" s="1"/>
      <c r="K1092" s="6"/>
      <c r="L1092" s="6"/>
      <c r="M1092" s="6"/>
      <c r="N1092" s="6"/>
      <c r="O1092" s="6"/>
      <c r="P1092" s="7"/>
      <c r="Q1092" s="1"/>
      <c r="R1092" s="1"/>
    </row>
    <row r="1093" spans="1:18" s="5" customFormat="1" x14ac:dyDescent="0.2">
      <c r="A1093" s="1"/>
      <c r="B1093" s="1"/>
      <c r="C1093" s="58"/>
      <c r="D1093" s="3"/>
      <c r="E1093" s="4"/>
      <c r="F1093" s="4"/>
      <c r="G1093" s="5" t="str">
        <f t="shared" si="20"/>
        <v xml:space="preserve">  </v>
      </c>
      <c r="I1093" s="1"/>
      <c r="J1093" s="1"/>
      <c r="K1093" s="6"/>
      <c r="L1093" s="6"/>
      <c r="M1093" s="6"/>
      <c r="N1093" s="6"/>
      <c r="O1093" s="6"/>
      <c r="P1093" s="7"/>
      <c r="Q1093" s="1"/>
      <c r="R1093" s="1"/>
    </row>
    <row r="1094" spans="1:18" s="5" customFormat="1" x14ac:dyDescent="0.2">
      <c r="A1094" s="1"/>
      <c r="B1094" s="1"/>
      <c r="C1094" s="58"/>
      <c r="D1094" s="3"/>
      <c r="E1094" s="4"/>
      <c r="F1094" s="4"/>
      <c r="G1094" s="5" t="str">
        <f t="shared" si="20"/>
        <v xml:space="preserve">  </v>
      </c>
      <c r="I1094" s="1"/>
      <c r="J1094" s="1"/>
      <c r="K1094" s="6"/>
      <c r="L1094" s="6"/>
      <c r="M1094" s="6"/>
      <c r="N1094" s="6"/>
      <c r="O1094" s="6"/>
      <c r="P1094" s="7"/>
      <c r="Q1094" s="1"/>
      <c r="R1094" s="1"/>
    </row>
    <row r="1095" spans="1:18" s="5" customFormat="1" x14ac:dyDescent="0.2">
      <c r="A1095" s="1"/>
      <c r="B1095" s="1"/>
      <c r="C1095" s="58"/>
      <c r="D1095" s="3"/>
      <c r="E1095" s="4"/>
      <c r="F1095" s="4"/>
      <c r="G1095" s="5" t="str">
        <f t="shared" si="20"/>
        <v xml:space="preserve">  </v>
      </c>
      <c r="I1095" s="1"/>
      <c r="J1095" s="1"/>
      <c r="K1095" s="6"/>
      <c r="L1095" s="6"/>
      <c r="M1095" s="6"/>
      <c r="N1095" s="6"/>
      <c r="O1095" s="6"/>
      <c r="P1095" s="7"/>
      <c r="Q1095" s="1"/>
      <c r="R1095" s="1"/>
    </row>
    <row r="1096" spans="1:18" s="5" customFormat="1" x14ac:dyDescent="0.2">
      <c r="A1096" s="1"/>
      <c r="B1096" s="1"/>
      <c r="C1096" s="58"/>
      <c r="D1096" s="3"/>
      <c r="E1096" s="4"/>
      <c r="F1096" s="4"/>
      <c r="G1096" s="5" t="str">
        <f t="shared" si="20"/>
        <v xml:space="preserve">  </v>
      </c>
      <c r="I1096" s="1"/>
      <c r="J1096" s="1"/>
      <c r="K1096" s="6"/>
      <c r="L1096" s="6"/>
      <c r="M1096" s="6"/>
      <c r="N1096" s="6"/>
      <c r="O1096" s="6"/>
      <c r="P1096" s="7"/>
      <c r="Q1096" s="1"/>
      <c r="R1096" s="1"/>
    </row>
    <row r="1097" spans="1:18" s="5" customFormat="1" x14ac:dyDescent="0.2">
      <c r="A1097" s="1"/>
      <c r="B1097" s="1"/>
      <c r="C1097" s="58"/>
      <c r="D1097" s="3"/>
      <c r="E1097" s="4"/>
      <c r="F1097" s="4"/>
      <c r="G1097" s="5" t="str">
        <f t="shared" si="20"/>
        <v xml:space="preserve">  </v>
      </c>
      <c r="I1097" s="1"/>
      <c r="J1097" s="1"/>
      <c r="K1097" s="6"/>
      <c r="L1097" s="6"/>
      <c r="M1097" s="6"/>
      <c r="N1097" s="6"/>
      <c r="O1097" s="6"/>
      <c r="P1097" s="7"/>
      <c r="Q1097" s="1"/>
      <c r="R1097" s="1"/>
    </row>
    <row r="1098" spans="1:18" s="5" customFormat="1" x14ac:dyDescent="0.2">
      <c r="A1098" s="1"/>
      <c r="B1098" s="1"/>
      <c r="C1098" s="58"/>
      <c r="D1098" s="3"/>
      <c r="E1098" s="4"/>
      <c r="F1098" s="4"/>
      <c r="G1098" s="5" t="str">
        <f t="shared" si="20"/>
        <v xml:space="preserve">  </v>
      </c>
      <c r="I1098" s="1"/>
      <c r="J1098" s="1"/>
      <c r="K1098" s="6"/>
      <c r="L1098" s="6"/>
      <c r="M1098" s="6"/>
      <c r="N1098" s="6"/>
      <c r="O1098" s="6"/>
      <c r="P1098" s="7"/>
      <c r="Q1098" s="1"/>
      <c r="R1098" s="1"/>
    </row>
    <row r="1099" spans="1:18" s="5" customFormat="1" x14ac:dyDescent="0.2">
      <c r="A1099" s="1"/>
      <c r="B1099" s="1"/>
      <c r="C1099" s="58"/>
      <c r="D1099" s="3"/>
      <c r="E1099" s="4"/>
      <c r="F1099" s="4"/>
      <c r="G1099" s="5" t="str">
        <f t="shared" si="20"/>
        <v xml:space="preserve">  </v>
      </c>
      <c r="I1099" s="1"/>
      <c r="J1099" s="1"/>
      <c r="K1099" s="6"/>
      <c r="L1099" s="6"/>
      <c r="M1099" s="6"/>
      <c r="N1099" s="6"/>
      <c r="O1099" s="6"/>
      <c r="P1099" s="7"/>
      <c r="Q1099" s="1"/>
      <c r="R1099" s="1"/>
    </row>
    <row r="1100" spans="1:18" s="5" customFormat="1" x14ac:dyDescent="0.2">
      <c r="A1100" s="1"/>
      <c r="B1100" s="1"/>
      <c r="C1100" s="58"/>
      <c r="D1100" s="3"/>
      <c r="E1100" s="4"/>
      <c r="F1100" s="4"/>
      <c r="G1100" s="5" t="str">
        <f t="shared" si="20"/>
        <v xml:space="preserve">  </v>
      </c>
      <c r="I1100" s="1"/>
      <c r="J1100" s="1"/>
      <c r="K1100" s="6"/>
      <c r="L1100" s="6"/>
      <c r="M1100" s="6"/>
      <c r="N1100" s="6"/>
      <c r="O1100" s="6"/>
      <c r="P1100" s="7"/>
      <c r="Q1100" s="1"/>
      <c r="R1100" s="1"/>
    </row>
    <row r="1101" spans="1:18" s="5" customFormat="1" x14ac:dyDescent="0.2">
      <c r="A1101" s="1"/>
      <c r="B1101" s="1"/>
      <c r="C1101" s="58"/>
      <c r="D1101" s="3"/>
      <c r="E1101" s="4"/>
      <c r="F1101" s="4"/>
      <c r="G1101" s="5" t="str">
        <f t="shared" si="20"/>
        <v xml:space="preserve">  </v>
      </c>
      <c r="I1101" s="1"/>
      <c r="J1101" s="1"/>
      <c r="K1101" s="6"/>
      <c r="L1101" s="6"/>
      <c r="M1101" s="6"/>
      <c r="N1101" s="6"/>
      <c r="O1101" s="6"/>
      <c r="P1101" s="7"/>
      <c r="Q1101" s="1"/>
      <c r="R1101" s="1"/>
    </row>
    <row r="1102" spans="1:18" s="5" customFormat="1" x14ac:dyDescent="0.2">
      <c r="A1102" s="1"/>
      <c r="B1102" s="1"/>
      <c r="C1102" s="58"/>
      <c r="D1102" s="3"/>
      <c r="E1102" s="4"/>
      <c r="F1102" s="4"/>
      <c r="G1102" s="5" t="str">
        <f t="shared" si="20"/>
        <v xml:space="preserve">  </v>
      </c>
      <c r="I1102" s="1"/>
      <c r="J1102" s="1"/>
      <c r="K1102" s="6"/>
      <c r="L1102" s="6"/>
      <c r="M1102" s="6"/>
      <c r="N1102" s="6"/>
      <c r="O1102" s="6"/>
      <c r="P1102" s="7"/>
      <c r="Q1102" s="1"/>
      <c r="R1102" s="1"/>
    </row>
    <row r="1103" spans="1:18" s="5" customFormat="1" x14ac:dyDescent="0.2">
      <c r="A1103" s="1"/>
      <c r="B1103" s="1"/>
      <c r="C1103" s="58"/>
      <c r="D1103" s="3"/>
      <c r="E1103" s="4"/>
      <c r="F1103" s="4"/>
      <c r="G1103" s="5" t="str">
        <f t="shared" si="20"/>
        <v xml:space="preserve">  </v>
      </c>
      <c r="I1103" s="1"/>
      <c r="J1103" s="1"/>
      <c r="K1103" s="6"/>
      <c r="L1103" s="6"/>
      <c r="M1103" s="6"/>
      <c r="N1103" s="6"/>
      <c r="O1103" s="6"/>
      <c r="P1103" s="7"/>
      <c r="Q1103" s="1"/>
      <c r="R1103" s="1"/>
    </row>
    <row r="1104" spans="1:18" s="5" customFormat="1" x14ac:dyDescent="0.2">
      <c r="A1104" s="1"/>
      <c r="B1104" s="1"/>
      <c r="C1104" s="58"/>
      <c r="D1104" s="3"/>
      <c r="E1104" s="4"/>
      <c r="F1104" s="4"/>
      <c r="G1104" s="5" t="str">
        <f t="shared" si="20"/>
        <v xml:space="preserve">  </v>
      </c>
      <c r="I1104" s="1"/>
      <c r="J1104" s="1"/>
      <c r="K1104" s="6"/>
      <c r="L1104" s="6"/>
      <c r="M1104" s="6"/>
      <c r="N1104" s="6"/>
      <c r="O1104" s="6"/>
      <c r="P1104" s="7"/>
      <c r="Q1104" s="1"/>
      <c r="R1104" s="1"/>
    </row>
    <row r="1105" spans="1:18" s="5" customFormat="1" x14ac:dyDescent="0.2">
      <c r="A1105" s="1"/>
      <c r="B1105" s="1"/>
      <c r="C1105" s="58"/>
      <c r="D1105" s="3"/>
      <c r="E1105" s="4"/>
      <c r="F1105" s="4"/>
      <c r="G1105" s="5" t="str">
        <f t="shared" si="20"/>
        <v xml:space="preserve">  </v>
      </c>
      <c r="I1105" s="1"/>
      <c r="J1105" s="1"/>
      <c r="K1105" s="6"/>
      <c r="L1105" s="6"/>
      <c r="M1105" s="6"/>
      <c r="N1105" s="6"/>
      <c r="O1105" s="6"/>
      <c r="P1105" s="7"/>
      <c r="Q1105" s="1"/>
      <c r="R1105" s="1"/>
    </row>
    <row r="1106" spans="1:18" s="5" customFormat="1" x14ac:dyDescent="0.2">
      <c r="A1106" s="1"/>
      <c r="B1106" s="1"/>
      <c r="C1106" s="58"/>
      <c r="D1106" s="3"/>
      <c r="E1106" s="4"/>
      <c r="F1106" s="4"/>
      <c r="G1106" s="5" t="str">
        <f t="shared" si="20"/>
        <v xml:space="preserve">  </v>
      </c>
      <c r="I1106" s="1"/>
      <c r="J1106" s="1"/>
      <c r="K1106" s="6"/>
      <c r="L1106" s="6"/>
      <c r="M1106" s="6"/>
      <c r="N1106" s="6"/>
      <c r="O1106" s="6"/>
      <c r="P1106" s="7"/>
      <c r="Q1106" s="1"/>
      <c r="R1106" s="1"/>
    </row>
    <row r="1107" spans="1:18" s="5" customFormat="1" x14ac:dyDescent="0.2">
      <c r="A1107" s="1"/>
      <c r="B1107" s="1"/>
      <c r="C1107" s="58"/>
      <c r="D1107" s="3"/>
      <c r="E1107" s="4"/>
      <c r="F1107" s="4"/>
      <c r="G1107" s="5" t="str">
        <f t="shared" si="20"/>
        <v xml:space="preserve">  </v>
      </c>
      <c r="I1107" s="1"/>
      <c r="J1107" s="1"/>
      <c r="K1107" s="6"/>
      <c r="L1107" s="6"/>
      <c r="M1107" s="6"/>
      <c r="N1107" s="6"/>
      <c r="O1107" s="6"/>
      <c r="P1107" s="7"/>
      <c r="Q1107" s="1"/>
      <c r="R1107" s="1"/>
    </row>
    <row r="1108" spans="1:18" s="5" customFormat="1" x14ac:dyDescent="0.2">
      <c r="A1108" s="1"/>
      <c r="B1108" s="1"/>
      <c r="C1108" s="58"/>
      <c r="D1108" s="3"/>
      <c r="E1108" s="4"/>
      <c r="F1108" s="4"/>
      <c r="G1108" s="5" t="str">
        <f t="shared" si="20"/>
        <v xml:space="preserve">  </v>
      </c>
      <c r="I1108" s="1"/>
      <c r="J1108" s="1"/>
      <c r="K1108" s="6"/>
      <c r="L1108" s="6"/>
      <c r="M1108" s="6"/>
      <c r="N1108" s="6"/>
      <c r="O1108" s="6"/>
      <c r="P1108" s="7"/>
      <c r="Q1108" s="1"/>
      <c r="R1108" s="1"/>
    </row>
    <row r="1109" spans="1:18" s="5" customFormat="1" x14ac:dyDescent="0.2">
      <c r="A1109" s="1"/>
      <c r="B1109" s="1"/>
      <c r="C1109" s="58"/>
      <c r="D1109" s="3"/>
      <c r="E1109" s="4"/>
      <c r="F1109" s="4"/>
      <c r="G1109" s="5" t="str">
        <f t="shared" si="20"/>
        <v xml:space="preserve">  </v>
      </c>
      <c r="I1109" s="1"/>
      <c r="J1109" s="1"/>
      <c r="K1109" s="6"/>
      <c r="L1109" s="6"/>
      <c r="M1109" s="6"/>
      <c r="N1109" s="6"/>
      <c r="O1109" s="6"/>
      <c r="P1109" s="7"/>
      <c r="Q1109" s="1"/>
      <c r="R1109" s="1"/>
    </row>
    <row r="1110" spans="1:18" s="5" customFormat="1" x14ac:dyDescent="0.2">
      <c r="A1110" s="1"/>
      <c r="B1110" s="1"/>
      <c r="C1110" s="58"/>
      <c r="D1110" s="3"/>
      <c r="E1110" s="4"/>
      <c r="F1110" s="4"/>
      <c r="G1110" s="5" t="str">
        <f t="shared" si="20"/>
        <v xml:space="preserve">  </v>
      </c>
      <c r="I1110" s="1"/>
      <c r="J1110" s="1"/>
      <c r="K1110" s="6"/>
      <c r="L1110" s="6"/>
      <c r="M1110" s="6"/>
      <c r="N1110" s="6"/>
      <c r="O1110" s="6"/>
      <c r="P1110" s="7"/>
      <c r="Q1110" s="1"/>
      <c r="R1110" s="1"/>
    </row>
    <row r="1111" spans="1:18" s="5" customFormat="1" x14ac:dyDescent="0.2">
      <c r="A1111" s="1"/>
      <c r="B1111" s="1"/>
      <c r="C1111" s="58"/>
      <c r="D1111" s="3"/>
      <c r="E1111" s="4"/>
      <c r="F1111" s="4"/>
      <c r="G1111" s="5" t="str">
        <f t="shared" si="20"/>
        <v xml:space="preserve">  </v>
      </c>
      <c r="I1111" s="1"/>
      <c r="J1111" s="1"/>
      <c r="K1111" s="6"/>
      <c r="L1111" s="6"/>
      <c r="M1111" s="6"/>
      <c r="N1111" s="6"/>
      <c r="O1111" s="6"/>
      <c r="P1111" s="7"/>
      <c r="Q1111" s="1"/>
      <c r="R1111" s="1"/>
    </row>
    <row r="1112" spans="1:18" s="5" customFormat="1" x14ac:dyDescent="0.2">
      <c r="A1112" s="1"/>
      <c r="B1112" s="1"/>
      <c r="C1112" s="58"/>
      <c r="D1112" s="3"/>
      <c r="E1112" s="4"/>
      <c r="F1112" s="4"/>
      <c r="G1112" s="5" t="str">
        <f t="shared" si="20"/>
        <v xml:space="preserve">  </v>
      </c>
      <c r="I1112" s="1"/>
      <c r="J1112" s="1"/>
      <c r="K1112" s="6"/>
      <c r="L1112" s="6"/>
      <c r="M1112" s="6"/>
      <c r="N1112" s="6"/>
      <c r="O1112" s="6"/>
      <c r="P1112" s="7"/>
      <c r="Q1112" s="1"/>
      <c r="R1112" s="1"/>
    </row>
    <row r="1113" spans="1:18" s="5" customFormat="1" x14ac:dyDescent="0.2">
      <c r="A1113" s="1"/>
      <c r="B1113" s="1"/>
      <c r="C1113" s="58"/>
      <c r="D1113" s="3"/>
      <c r="E1113" s="4"/>
      <c r="F1113" s="4"/>
      <c r="G1113" s="5" t="str">
        <f t="shared" si="20"/>
        <v xml:space="preserve">  </v>
      </c>
      <c r="I1113" s="1"/>
      <c r="J1113" s="1"/>
      <c r="K1113" s="6"/>
      <c r="L1113" s="6"/>
      <c r="M1113" s="6"/>
      <c r="N1113" s="6"/>
      <c r="O1113" s="6"/>
      <c r="P1113" s="7"/>
      <c r="Q1113" s="1"/>
      <c r="R1113" s="1"/>
    </row>
    <row r="1114" spans="1:18" s="5" customFormat="1" x14ac:dyDescent="0.2">
      <c r="A1114" s="1"/>
      <c r="B1114" s="1"/>
      <c r="C1114" s="58"/>
      <c r="D1114" s="3"/>
      <c r="E1114" s="4"/>
      <c r="F1114" s="4"/>
      <c r="G1114" s="5" t="str">
        <f t="shared" si="20"/>
        <v xml:space="preserve">  </v>
      </c>
      <c r="I1114" s="1"/>
      <c r="J1114" s="1"/>
      <c r="K1114" s="6"/>
      <c r="L1114" s="6"/>
      <c r="M1114" s="6"/>
      <c r="N1114" s="6"/>
      <c r="O1114" s="6"/>
      <c r="P1114" s="7"/>
      <c r="Q1114" s="1"/>
      <c r="R1114" s="1"/>
    </row>
    <row r="1115" spans="1:18" s="5" customFormat="1" x14ac:dyDescent="0.2">
      <c r="A1115" s="1"/>
      <c r="B1115" s="1"/>
      <c r="C1115" s="58"/>
      <c r="D1115" s="3"/>
      <c r="E1115" s="4"/>
      <c r="F1115" s="4"/>
      <c r="G1115" s="5" t="str">
        <f t="shared" si="20"/>
        <v xml:space="preserve">  </v>
      </c>
      <c r="I1115" s="1"/>
      <c r="J1115" s="1"/>
      <c r="K1115" s="6"/>
      <c r="L1115" s="6"/>
      <c r="M1115" s="6"/>
      <c r="N1115" s="6"/>
      <c r="O1115" s="6"/>
      <c r="P1115" s="7"/>
      <c r="Q1115" s="1"/>
      <c r="R1115" s="1"/>
    </row>
    <row r="1116" spans="1:18" s="5" customFormat="1" x14ac:dyDescent="0.2">
      <c r="A1116" s="1"/>
      <c r="B1116" s="1"/>
      <c r="C1116" s="58"/>
      <c r="D1116" s="3"/>
      <c r="E1116" s="4"/>
      <c r="F1116" s="4"/>
      <c r="G1116" s="5" t="str">
        <f t="shared" si="20"/>
        <v xml:space="preserve">  </v>
      </c>
      <c r="I1116" s="1"/>
      <c r="J1116" s="1"/>
      <c r="K1116" s="6"/>
      <c r="L1116" s="6"/>
      <c r="M1116" s="6"/>
      <c r="N1116" s="6"/>
      <c r="O1116" s="6"/>
      <c r="P1116" s="7"/>
      <c r="Q1116" s="1"/>
      <c r="R1116" s="1"/>
    </row>
    <row r="1117" spans="1:18" s="5" customFormat="1" x14ac:dyDescent="0.2">
      <c r="A1117" s="1"/>
      <c r="B1117" s="1"/>
      <c r="C1117" s="58"/>
      <c r="D1117" s="3"/>
      <c r="E1117" s="4"/>
      <c r="F1117" s="4"/>
      <c r="G1117" s="5" t="str">
        <f t="shared" si="20"/>
        <v xml:space="preserve">  </v>
      </c>
      <c r="I1117" s="1"/>
      <c r="J1117" s="1"/>
      <c r="K1117" s="6"/>
      <c r="L1117" s="6"/>
      <c r="M1117" s="6"/>
      <c r="N1117" s="6"/>
      <c r="O1117" s="6"/>
      <c r="P1117" s="7"/>
      <c r="Q1117" s="1"/>
      <c r="R1117" s="1"/>
    </row>
    <row r="1118" spans="1:18" s="5" customFormat="1" x14ac:dyDescent="0.2">
      <c r="A1118" s="1"/>
      <c r="B1118" s="1"/>
      <c r="C1118" s="58"/>
      <c r="D1118" s="3"/>
      <c r="E1118" s="4"/>
      <c r="F1118" s="4"/>
      <c r="G1118" s="5" t="str">
        <f t="shared" si="20"/>
        <v xml:space="preserve">  </v>
      </c>
      <c r="I1118" s="1"/>
      <c r="J1118" s="1"/>
      <c r="K1118" s="6"/>
      <c r="L1118" s="6"/>
      <c r="M1118" s="6"/>
      <c r="N1118" s="6"/>
      <c r="O1118" s="6"/>
      <c r="P1118" s="7"/>
      <c r="Q1118" s="1"/>
      <c r="R1118" s="1"/>
    </row>
    <row r="1119" spans="1:18" s="5" customFormat="1" x14ac:dyDescent="0.2">
      <c r="A1119" s="1"/>
      <c r="B1119" s="1"/>
      <c r="C1119" s="58"/>
      <c r="D1119" s="3"/>
      <c r="E1119" s="4"/>
      <c r="F1119" s="4"/>
      <c r="G1119" s="5" t="str">
        <f t="shared" si="20"/>
        <v xml:space="preserve">  </v>
      </c>
      <c r="I1119" s="1"/>
      <c r="J1119" s="1"/>
      <c r="K1119" s="6"/>
      <c r="L1119" s="6"/>
      <c r="M1119" s="6"/>
      <c r="N1119" s="6"/>
      <c r="O1119" s="6"/>
      <c r="P1119" s="7"/>
      <c r="Q1119" s="1"/>
      <c r="R1119" s="1"/>
    </row>
    <row r="1120" spans="1:18" s="5" customFormat="1" x14ac:dyDescent="0.2">
      <c r="A1120" s="1"/>
      <c r="B1120" s="1"/>
      <c r="C1120" s="58"/>
      <c r="D1120" s="3"/>
      <c r="E1120" s="4"/>
      <c r="F1120" s="4"/>
      <c r="G1120" s="5" t="str">
        <f t="shared" si="20"/>
        <v xml:space="preserve">  </v>
      </c>
      <c r="I1120" s="1"/>
      <c r="J1120" s="1"/>
      <c r="K1120" s="6"/>
      <c r="L1120" s="6"/>
      <c r="M1120" s="6"/>
      <c r="N1120" s="6"/>
      <c r="O1120" s="6"/>
      <c r="P1120" s="7"/>
      <c r="Q1120" s="1"/>
      <c r="R1120" s="1"/>
    </row>
    <row r="1121" spans="1:18" s="5" customFormat="1" x14ac:dyDescent="0.2">
      <c r="A1121" s="1"/>
      <c r="B1121" s="1"/>
      <c r="C1121" s="58"/>
      <c r="D1121" s="3"/>
      <c r="E1121" s="4"/>
      <c r="F1121" s="4"/>
      <c r="G1121" s="5" t="str">
        <f t="shared" si="20"/>
        <v xml:space="preserve">  </v>
      </c>
      <c r="I1121" s="1"/>
      <c r="J1121" s="1"/>
      <c r="K1121" s="6"/>
      <c r="L1121" s="6"/>
      <c r="M1121" s="6"/>
      <c r="N1121" s="6"/>
      <c r="O1121" s="6"/>
      <c r="P1121" s="7"/>
      <c r="Q1121" s="1"/>
      <c r="R1121" s="1"/>
    </row>
    <row r="1122" spans="1:18" s="5" customFormat="1" x14ac:dyDescent="0.2">
      <c r="A1122" s="1"/>
      <c r="B1122" s="1"/>
      <c r="C1122" s="58"/>
      <c r="D1122" s="3"/>
      <c r="E1122" s="4"/>
      <c r="F1122" s="4"/>
      <c r="G1122" s="5" t="str">
        <f t="shared" si="20"/>
        <v xml:space="preserve">  </v>
      </c>
      <c r="I1122" s="1"/>
      <c r="J1122" s="1"/>
      <c r="K1122" s="6"/>
      <c r="L1122" s="6"/>
      <c r="M1122" s="6"/>
      <c r="N1122" s="6"/>
      <c r="O1122" s="6"/>
      <c r="P1122" s="7"/>
      <c r="Q1122" s="1"/>
      <c r="R1122" s="1"/>
    </row>
    <row r="1123" spans="1:18" s="5" customFormat="1" x14ac:dyDescent="0.2">
      <c r="A1123" s="1"/>
      <c r="B1123" s="1"/>
      <c r="C1123" s="58"/>
      <c r="D1123" s="3"/>
      <c r="E1123" s="4"/>
      <c r="F1123" s="4"/>
      <c r="G1123" s="5" t="str">
        <f t="shared" si="20"/>
        <v xml:space="preserve">  </v>
      </c>
      <c r="I1123" s="1"/>
      <c r="J1123" s="1"/>
      <c r="K1123" s="6"/>
      <c r="L1123" s="6"/>
      <c r="M1123" s="6"/>
      <c r="N1123" s="6"/>
      <c r="O1123" s="6"/>
      <c r="P1123" s="7"/>
      <c r="Q1123" s="1"/>
      <c r="R1123" s="1"/>
    </row>
    <row r="1124" spans="1:18" s="5" customFormat="1" x14ac:dyDescent="0.2">
      <c r="A1124" s="1"/>
      <c r="B1124" s="1"/>
      <c r="C1124" s="58"/>
      <c r="D1124" s="3"/>
      <c r="E1124" s="4"/>
      <c r="F1124" s="4"/>
      <c r="G1124" s="5" t="str">
        <f t="shared" si="20"/>
        <v xml:space="preserve">  </v>
      </c>
      <c r="I1124" s="1"/>
      <c r="J1124" s="1"/>
      <c r="K1124" s="6"/>
      <c r="L1124" s="6"/>
      <c r="M1124" s="6"/>
      <c r="N1124" s="6"/>
      <c r="O1124" s="6"/>
      <c r="P1124" s="7"/>
      <c r="Q1124" s="1"/>
      <c r="R1124" s="1"/>
    </row>
    <row r="1125" spans="1:18" s="5" customFormat="1" x14ac:dyDescent="0.2">
      <c r="A1125" s="1"/>
      <c r="B1125" s="1"/>
      <c r="C1125" s="58"/>
      <c r="D1125" s="3"/>
      <c r="E1125" s="4"/>
      <c r="F1125" s="4"/>
      <c r="G1125" s="5" t="str">
        <f t="shared" si="20"/>
        <v xml:space="preserve">  </v>
      </c>
      <c r="I1125" s="1"/>
      <c r="J1125" s="1"/>
      <c r="K1125" s="6"/>
      <c r="L1125" s="6"/>
      <c r="M1125" s="6"/>
      <c r="N1125" s="6"/>
      <c r="O1125" s="6"/>
      <c r="P1125" s="7"/>
      <c r="Q1125" s="1"/>
      <c r="R1125" s="1"/>
    </row>
    <row r="1126" spans="1:18" s="5" customFormat="1" x14ac:dyDescent="0.2">
      <c r="A1126" s="1"/>
      <c r="B1126" s="1"/>
      <c r="C1126" s="58"/>
      <c r="D1126" s="3"/>
      <c r="E1126" s="4"/>
      <c r="F1126" s="4"/>
      <c r="G1126" s="5" t="str">
        <f t="shared" si="20"/>
        <v xml:space="preserve">  </v>
      </c>
      <c r="I1126" s="1"/>
      <c r="J1126" s="1"/>
      <c r="K1126" s="6"/>
      <c r="L1126" s="6"/>
      <c r="M1126" s="6"/>
      <c r="N1126" s="6"/>
      <c r="O1126" s="6"/>
      <c r="P1126" s="7"/>
      <c r="Q1126" s="1"/>
      <c r="R1126" s="1"/>
    </row>
    <row r="1127" spans="1:18" s="5" customFormat="1" x14ac:dyDescent="0.2">
      <c r="A1127" s="1"/>
      <c r="B1127" s="1"/>
      <c r="C1127" s="58"/>
      <c r="D1127" s="3"/>
      <c r="E1127" s="4"/>
      <c r="F1127" s="4"/>
      <c r="G1127" s="5" t="str">
        <f t="shared" si="20"/>
        <v xml:space="preserve">  </v>
      </c>
      <c r="I1127" s="1"/>
      <c r="J1127" s="1"/>
      <c r="K1127" s="6"/>
      <c r="L1127" s="6"/>
      <c r="M1127" s="6"/>
      <c r="N1127" s="6"/>
      <c r="O1127" s="6"/>
      <c r="P1127" s="7"/>
      <c r="Q1127" s="1"/>
      <c r="R1127" s="1"/>
    </row>
    <row r="1128" spans="1:18" s="5" customFormat="1" x14ac:dyDescent="0.2">
      <c r="A1128" s="1"/>
      <c r="B1128" s="1"/>
      <c r="C1128" s="58"/>
      <c r="D1128" s="3"/>
      <c r="E1128" s="4"/>
      <c r="F1128" s="4"/>
      <c r="G1128" s="5" t="str">
        <f t="shared" si="20"/>
        <v xml:space="preserve">  </v>
      </c>
      <c r="I1128" s="1"/>
      <c r="J1128" s="1"/>
      <c r="K1128" s="6"/>
      <c r="L1128" s="6"/>
      <c r="M1128" s="6"/>
      <c r="N1128" s="6"/>
      <c r="O1128" s="6"/>
      <c r="P1128" s="7"/>
      <c r="Q1128" s="1"/>
      <c r="R1128" s="1"/>
    </row>
    <row r="1129" spans="1:18" s="5" customFormat="1" x14ac:dyDescent="0.2">
      <c r="A1129" s="1"/>
      <c r="B1129" s="1"/>
      <c r="C1129" s="58"/>
      <c r="D1129" s="3"/>
      <c r="E1129" s="4"/>
      <c r="F1129" s="4"/>
      <c r="G1129" s="5" t="str">
        <f t="shared" si="20"/>
        <v xml:space="preserve">  </v>
      </c>
      <c r="I1129" s="1"/>
      <c r="J1129" s="1"/>
      <c r="K1129" s="6"/>
      <c r="L1129" s="6"/>
      <c r="M1129" s="6"/>
      <c r="N1129" s="6"/>
      <c r="O1129" s="6"/>
      <c r="P1129" s="7"/>
      <c r="Q1129" s="1"/>
      <c r="R1129" s="1"/>
    </row>
    <row r="1130" spans="1:18" s="5" customFormat="1" x14ac:dyDescent="0.2">
      <c r="A1130" s="1"/>
      <c r="B1130" s="1"/>
      <c r="C1130" s="58"/>
      <c r="D1130" s="3"/>
      <c r="E1130" s="4"/>
      <c r="F1130" s="4"/>
      <c r="G1130" s="5" t="str">
        <f t="shared" si="20"/>
        <v xml:space="preserve">  </v>
      </c>
      <c r="I1130" s="1"/>
      <c r="J1130" s="1"/>
      <c r="K1130" s="6"/>
      <c r="L1130" s="6"/>
      <c r="M1130" s="6"/>
      <c r="N1130" s="6"/>
      <c r="O1130" s="6"/>
      <c r="P1130" s="7"/>
      <c r="Q1130" s="1"/>
      <c r="R1130" s="1"/>
    </row>
    <row r="1131" spans="1:18" s="5" customFormat="1" x14ac:dyDescent="0.2">
      <c r="A1131" s="1"/>
      <c r="B1131" s="1"/>
      <c r="C1131" s="58"/>
      <c r="D1131" s="3"/>
      <c r="E1131" s="4"/>
      <c r="F1131" s="4"/>
      <c r="G1131" s="5" t="str">
        <f t="shared" si="20"/>
        <v xml:space="preserve">  </v>
      </c>
      <c r="I1131" s="1"/>
      <c r="J1131" s="1"/>
      <c r="K1131" s="6"/>
      <c r="L1131" s="6"/>
      <c r="M1131" s="6"/>
      <c r="N1131" s="6"/>
      <c r="O1131" s="6"/>
      <c r="P1131" s="7"/>
      <c r="Q1131" s="1"/>
      <c r="R1131" s="1"/>
    </row>
    <row r="1132" spans="1:18" s="5" customFormat="1" x14ac:dyDescent="0.2">
      <c r="A1132" s="1"/>
      <c r="B1132" s="1"/>
      <c r="C1132" s="58"/>
      <c r="D1132" s="3"/>
      <c r="E1132" s="4"/>
      <c r="F1132" s="4"/>
      <c r="G1132" s="5" t="str">
        <f t="shared" si="20"/>
        <v xml:space="preserve">  </v>
      </c>
      <c r="I1132" s="1"/>
      <c r="J1132" s="1"/>
      <c r="K1132" s="6"/>
      <c r="L1132" s="6"/>
      <c r="M1132" s="6"/>
      <c r="N1132" s="6"/>
      <c r="O1132" s="6"/>
      <c r="P1132" s="7"/>
      <c r="Q1132" s="1"/>
      <c r="R1132" s="1"/>
    </row>
    <row r="1133" spans="1:18" s="5" customFormat="1" x14ac:dyDescent="0.2">
      <c r="A1133" s="1"/>
      <c r="B1133" s="1"/>
      <c r="C1133" s="58"/>
      <c r="D1133" s="3"/>
      <c r="E1133" s="4"/>
      <c r="F1133" s="4"/>
      <c r="G1133" s="5" t="str">
        <f t="shared" ref="G1133:G1196" si="21">IF(E1133=0,"  ",(IF(F1133=0,"  ",+E1133*F1133)))</f>
        <v xml:space="preserve">  </v>
      </c>
      <c r="I1133" s="1"/>
      <c r="J1133" s="1"/>
      <c r="K1133" s="6"/>
      <c r="L1133" s="6"/>
      <c r="M1133" s="6"/>
      <c r="N1133" s="6"/>
      <c r="O1133" s="6"/>
      <c r="P1133" s="7"/>
      <c r="Q1133" s="1"/>
      <c r="R1133" s="1"/>
    </row>
    <row r="1134" spans="1:18" s="5" customFormat="1" x14ac:dyDescent="0.2">
      <c r="A1134" s="1"/>
      <c r="B1134" s="1"/>
      <c r="C1134" s="58"/>
      <c r="D1134" s="3"/>
      <c r="E1134" s="4"/>
      <c r="F1134" s="4"/>
      <c r="G1134" s="5" t="str">
        <f t="shared" si="21"/>
        <v xml:space="preserve">  </v>
      </c>
      <c r="I1134" s="1"/>
      <c r="J1134" s="1"/>
      <c r="K1134" s="6"/>
      <c r="L1134" s="6"/>
      <c r="M1134" s="6"/>
      <c r="N1134" s="6"/>
      <c r="O1134" s="6"/>
      <c r="P1134" s="7"/>
      <c r="Q1134" s="1"/>
      <c r="R1134" s="1"/>
    </row>
    <row r="1135" spans="1:18" s="5" customFormat="1" x14ac:dyDescent="0.2">
      <c r="A1135" s="1"/>
      <c r="B1135" s="1"/>
      <c r="C1135" s="58"/>
      <c r="D1135" s="3"/>
      <c r="E1135" s="4"/>
      <c r="F1135" s="4"/>
      <c r="G1135" s="5" t="str">
        <f t="shared" si="21"/>
        <v xml:space="preserve">  </v>
      </c>
      <c r="I1135" s="1"/>
      <c r="J1135" s="1"/>
      <c r="K1135" s="6"/>
      <c r="L1135" s="6"/>
      <c r="M1135" s="6"/>
      <c r="N1135" s="6"/>
      <c r="O1135" s="6"/>
      <c r="P1135" s="7"/>
      <c r="Q1135" s="1"/>
      <c r="R1135" s="1"/>
    </row>
    <row r="1136" spans="1:18" s="5" customFormat="1" x14ac:dyDescent="0.2">
      <c r="A1136" s="1"/>
      <c r="B1136" s="1"/>
      <c r="C1136" s="58"/>
      <c r="D1136" s="3"/>
      <c r="E1136" s="4"/>
      <c r="F1136" s="4"/>
      <c r="G1136" s="5" t="str">
        <f t="shared" si="21"/>
        <v xml:space="preserve">  </v>
      </c>
      <c r="I1136" s="1"/>
      <c r="J1136" s="1"/>
      <c r="K1136" s="6"/>
      <c r="L1136" s="6"/>
      <c r="M1136" s="6"/>
      <c r="N1136" s="6"/>
      <c r="O1136" s="6"/>
      <c r="P1136" s="7"/>
      <c r="Q1136" s="1"/>
      <c r="R1136" s="1"/>
    </row>
    <row r="1137" spans="1:18" s="5" customFormat="1" x14ac:dyDescent="0.2">
      <c r="A1137" s="1"/>
      <c r="B1137" s="1"/>
      <c r="C1137" s="58"/>
      <c r="D1137" s="3"/>
      <c r="E1137" s="4"/>
      <c r="F1137" s="4"/>
      <c r="G1137" s="5" t="str">
        <f t="shared" si="21"/>
        <v xml:space="preserve">  </v>
      </c>
      <c r="I1137" s="1"/>
      <c r="J1137" s="1"/>
      <c r="K1137" s="6"/>
      <c r="L1137" s="6"/>
      <c r="M1137" s="6"/>
      <c r="N1137" s="6"/>
      <c r="O1137" s="6"/>
      <c r="P1137" s="7"/>
      <c r="Q1137" s="1"/>
      <c r="R1137" s="1"/>
    </row>
    <row r="1138" spans="1:18" s="5" customFormat="1" x14ac:dyDescent="0.2">
      <c r="A1138" s="1"/>
      <c r="B1138" s="1"/>
      <c r="C1138" s="58"/>
      <c r="D1138" s="3"/>
      <c r="E1138" s="4"/>
      <c r="F1138" s="4"/>
      <c r="G1138" s="5" t="str">
        <f t="shared" si="21"/>
        <v xml:space="preserve">  </v>
      </c>
      <c r="I1138" s="1"/>
      <c r="J1138" s="1"/>
      <c r="K1138" s="6"/>
      <c r="L1138" s="6"/>
      <c r="M1138" s="6"/>
      <c r="N1138" s="6"/>
      <c r="O1138" s="6"/>
      <c r="P1138" s="7"/>
      <c r="Q1138" s="1"/>
      <c r="R1138" s="1"/>
    </row>
    <row r="1139" spans="1:18" s="5" customFormat="1" x14ac:dyDescent="0.2">
      <c r="A1139" s="1"/>
      <c r="B1139" s="1"/>
      <c r="C1139" s="58"/>
      <c r="D1139" s="3"/>
      <c r="E1139" s="4"/>
      <c r="F1139" s="4"/>
      <c r="G1139" s="5" t="str">
        <f t="shared" si="21"/>
        <v xml:space="preserve">  </v>
      </c>
      <c r="I1139" s="1"/>
      <c r="J1139" s="1"/>
      <c r="K1139" s="6"/>
      <c r="L1139" s="6"/>
      <c r="M1139" s="6"/>
      <c r="N1139" s="6"/>
      <c r="O1139" s="6"/>
      <c r="P1139" s="7"/>
      <c r="Q1139" s="1"/>
      <c r="R1139" s="1"/>
    </row>
    <row r="1140" spans="1:18" s="5" customFormat="1" x14ac:dyDescent="0.2">
      <c r="A1140" s="1"/>
      <c r="B1140" s="1"/>
      <c r="C1140" s="58"/>
      <c r="D1140" s="3"/>
      <c r="E1140" s="4"/>
      <c r="F1140" s="4"/>
      <c r="G1140" s="5" t="str">
        <f t="shared" si="21"/>
        <v xml:space="preserve">  </v>
      </c>
      <c r="I1140" s="1"/>
      <c r="J1140" s="1"/>
      <c r="K1140" s="6"/>
      <c r="L1140" s="6"/>
      <c r="M1140" s="6"/>
      <c r="N1140" s="6"/>
      <c r="O1140" s="6"/>
      <c r="P1140" s="7"/>
      <c r="Q1140" s="1"/>
      <c r="R1140" s="1"/>
    </row>
    <row r="1141" spans="1:18" s="5" customFormat="1" x14ac:dyDescent="0.2">
      <c r="A1141" s="1"/>
      <c r="B1141" s="1"/>
      <c r="C1141" s="58"/>
      <c r="D1141" s="3"/>
      <c r="E1141" s="4"/>
      <c r="F1141" s="4"/>
      <c r="G1141" s="5" t="str">
        <f t="shared" si="21"/>
        <v xml:space="preserve">  </v>
      </c>
      <c r="I1141" s="1"/>
      <c r="J1141" s="1"/>
      <c r="K1141" s="6"/>
      <c r="L1141" s="6"/>
      <c r="M1141" s="6"/>
      <c r="N1141" s="6"/>
      <c r="O1141" s="6"/>
      <c r="P1141" s="7"/>
      <c r="Q1141" s="1"/>
      <c r="R1141" s="1"/>
    </row>
    <row r="1142" spans="1:18" s="5" customFormat="1" x14ac:dyDescent="0.2">
      <c r="A1142" s="1"/>
      <c r="B1142" s="1"/>
      <c r="C1142" s="58"/>
      <c r="D1142" s="3"/>
      <c r="E1142" s="4"/>
      <c r="F1142" s="4"/>
      <c r="G1142" s="5" t="str">
        <f t="shared" si="21"/>
        <v xml:space="preserve">  </v>
      </c>
      <c r="I1142" s="1"/>
      <c r="J1142" s="1"/>
      <c r="K1142" s="6"/>
      <c r="L1142" s="6"/>
      <c r="M1142" s="6"/>
      <c r="N1142" s="6"/>
      <c r="O1142" s="6"/>
      <c r="P1142" s="7"/>
      <c r="Q1142" s="1"/>
      <c r="R1142" s="1"/>
    </row>
    <row r="1143" spans="1:18" s="5" customFormat="1" x14ac:dyDescent="0.2">
      <c r="A1143" s="1"/>
      <c r="B1143" s="1"/>
      <c r="C1143" s="58"/>
      <c r="D1143" s="3"/>
      <c r="E1143" s="4"/>
      <c r="F1143" s="4"/>
      <c r="G1143" s="5" t="str">
        <f t="shared" si="21"/>
        <v xml:space="preserve">  </v>
      </c>
      <c r="I1143" s="1"/>
      <c r="J1143" s="1"/>
      <c r="K1143" s="6"/>
      <c r="L1143" s="6"/>
      <c r="M1143" s="6"/>
      <c r="N1143" s="6"/>
      <c r="O1143" s="6"/>
      <c r="P1143" s="7"/>
      <c r="Q1143" s="1"/>
      <c r="R1143" s="1"/>
    </row>
    <row r="1144" spans="1:18" s="5" customFormat="1" x14ac:dyDescent="0.2">
      <c r="A1144" s="1"/>
      <c r="B1144" s="1"/>
      <c r="C1144" s="58"/>
      <c r="D1144" s="3"/>
      <c r="E1144" s="4"/>
      <c r="F1144" s="4"/>
      <c r="G1144" s="5" t="str">
        <f t="shared" si="21"/>
        <v xml:space="preserve">  </v>
      </c>
      <c r="I1144" s="1"/>
      <c r="J1144" s="1"/>
      <c r="K1144" s="6"/>
      <c r="L1144" s="6"/>
      <c r="M1144" s="6"/>
      <c r="N1144" s="6"/>
      <c r="O1144" s="6"/>
      <c r="P1144" s="7"/>
      <c r="Q1144" s="1"/>
      <c r="R1144" s="1"/>
    </row>
    <row r="1145" spans="1:18" s="5" customFormat="1" x14ac:dyDescent="0.2">
      <c r="A1145" s="1"/>
      <c r="B1145" s="1"/>
      <c r="C1145" s="58"/>
      <c r="D1145" s="3"/>
      <c r="E1145" s="4"/>
      <c r="F1145" s="4"/>
      <c r="G1145" s="5" t="str">
        <f t="shared" si="21"/>
        <v xml:space="preserve">  </v>
      </c>
      <c r="I1145" s="1"/>
      <c r="J1145" s="1"/>
      <c r="K1145" s="6"/>
      <c r="L1145" s="6"/>
      <c r="M1145" s="6"/>
      <c r="N1145" s="6"/>
      <c r="O1145" s="6"/>
      <c r="P1145" s="7"/>
      <c r="Q1145" s="1"/>
      <c r="R1145" s="1"/>
    </row>
    <row r="1146" spans="1:18" s="5" customFormat="1" x14ac:dyDescent="0.2">
      <c r="A1146" s="1"/>
      <c r="B1146" s="1"/>
      <c r="C1146" s="58"/>
      <c r="D1146" s="3"/>
      <c r="E1146" s="4"/>
      <c r="F1146" s="4"/>
      <c r="G1146" s="5" t="str">
        <f t="shared" si="21"/>
        <v xml:space="preserve">  </v>
      </c>
      <c r="I1146" s="1"/>
      <c r="J1146" s="1"/>
      <c r="K1146" s="6"/>
      <c r="L1146" s="6"/>
      <c r="M1146" s="6"/>
      <c r="N1146" s="6"/>
      <c r="O1146" s="6"/>
      <c r="P1146" s="7"/>
      <c r="Q1146" s="1"/>
      <c r="R1146" s="1"/>
    </row>
    <row r="1147" spans="1:18" s="5" customFormat="1" x14ac:dyDescent="0.2">
      <c r="A1147" s="1"/>
      <c r="B1147" s="1"/>
      <c r="C1147" s="58"/>
      <c r="D1147" s="3"/>
      <c r="E1147" s="4"/>
      <c r="F1147" s="4"/>
      <c r="G1147" s="5" t="str">
        <f t="shared" si="21"/>
        <v xml:space="preserve">  </v>
      </c>
      <c r="I1147" s="1"/>
      <c r="J1147" s="1"/>
      <c r="K1147" s="6"/>
      <c r="L1147" s="6"/>
      <c r="M1147" s="6"/>
      <c r="N1147" s="6"/>
      <c r="O1147" s="6"/>
      <c r="P1147" s="7"/>
      <c r="Q1147" s="1"/>
      <c r="R1147" s="1"/>
    </row>
    <row r="1148" spans="1:18" s="5" customFormat="1" x14ac:dyDescent="0.2">
      <c r="A1148" s="1"/>
      <c r="B1148" s="1"/>
      <c r="C1148" s="58"/>
      <c r="D1148" s="3"/>
      <c r="E1148" s="4"/>
      <c r="F1148" s="4"/>
      <c r="G1148" s="5" t="str">
        <f t="shared" si="21"/>
        <v xml:space="preserve">  </v>
      </c>
      <c r="I1148" s="1"/>
      <c r="J1148" s="1"/>
      <c r="K1148" s="6"/>
      <c r="L1148" s="6"/>
      <c r="M1148" s="6"/>
      <c r="N1148" s="6"/>
      <c r="O1148" s="6"/>
      <c r="P1148" s="7"/>
      <c r="Q1148" s="1"/>
      <c r="R1148" s="1"/>
    </row>
    <row r="1149" spans="1:18" s="5" customFormat="1" x14ac:dyDescent="0.2">
      <c r="A1149" s="1"/>
      <c r="B1149" s="1"/>
      <c r="C1149" s="58"/>
      <c r="D1149" s="3"/>
      <c r="E1149" s="4"/>
      <c r="F1149" s="4"/>
      <c r="G1149" s="5" t="str">
        <f t="shared" si="21"/>
        <v xml:space="preserve">  </v>
      </c>
      <c r="I1149" s="1"/>
      <c r="J1149" s="1"/>
      <c r="K1149" s="6"/>
      <c r="L1149" s="6"/>
      <c r="M1149" s="6"/>
      <c r="N1149" s="6"/>
      <c r="O1149" s="6"/>
      <c r="P1149" s="7"/>
      <c r="Q1149" s="1"/>
      <c r="R1149" s="1"/>
    </row>
    <row r="1150" spans="1:18" s="5" customFormat="1" x14ac:dyDescent="0.2">
      <c r="A1150" s="1"/>
      <c r="B1150" s="1"/>
      <c r="C1150" s="58"/>
      <c r="D1150" s="3"/>
      <c r="E1150" s="4"/>
      <c r="F1150" s="4"/>
      <c r="G1150" s="5" t="str">
        <f t="shared" si="21"/>
        <v xml:space="preserve">  </v>
      </c>
      <c r="I1150" s="1"/>
      <c r="J1150" s="1"/>
      <c r="K1150" s="6"/>
      <c r="L1150" s="6"/>
      <c r="M1150" s="6"/>
      <c r="N1150" s="6"/>
      <c r="O1150" s="6"/>
      <c r="P1150" s="7"/>
      <c r="Q1150" s="1"/>
      <c r="R1150" s="1"/>
    </row>
    <row r="1151" spans="1:18" s="5" customFormat="1" x14ac:dyDescent="0.2">
      <c r="A1151" s="1"/>
      <c r="B1151" s="1"/>
      <c r="C1151" s="58"/>
      <c r="D1151" s="3"/>
      <c r="E1151" s="4"/>
      <c r="F1151" s="4"/>
      <c r="G1151" s="5" t="str">
        <f t="shared" si="21"/>
        <v xml:space="preserve">  </v>
      </c>
      <c r="I1151" s="1"/>
      <c r="J1151" s="1"/>
      <c r="K1151" s="6"/>
      <c r="L1151" s="6"/>
      <c r="M1151" s="6"/>
      <c r="N1151" s="6"/>
      <c r="O1151" s="6"/>
      <c r="P1151" s="7"/>
      <c r="Q1151" s="1"/>
      <c r="R1151" s="1"/>
    </row>
    <row r="1152" spans="1:18" s="5" customFormat="1" x14ac:dyDescent="0.2">
      <c r="A1152" s="1"/>
      <c r="B1152" s="1"/>
      <c r="C1152" s="58"/>
      <c r="D1152" s="3"/>
      <c r="E1152" s="4"/>
      <c r="F1152" s="4"/>
      <c r="G1152" s="5" t="str">
        <f t="shared" si="21"/>
        <v xml:space="preserve">  </v>
      </c>
      <c r="I1152" s="1"/>
      <c r="J1152" s="1"/>
      <c r="K1152" s="6"/>
      <c r="L1152" s="6"/>
      <c r="M1152" s="6"/>
      <c r="N1152" s="6"/>
      <c r="O1152" s="6"/>
      <c r="P1152" s="7"/>
      <c r="Q1152" s="1"/>
      <c r="R1152" s="1"/>
    </row>
    <row r="1153" spans="1:18" s="5" customFormat="1" x14ac:dyDescent="0.2">
      <c r="A1153" s="1"/>
      <c r="B1153" s="1"/>
      <c r="C1153" s="58"/>
      <c r="D1153" s="3"/>
      <c r="E1153" s="4"/>
      <c r="F1153" s="4"/>
      <c r="G1153" s="5" t="str">
        <f t="shared" si="21"/>
        <v xml:space="preserve">  </v>
      </c>
      <c r="I1153" s="1"/>
      <c r="J1153" s="1"/>
      <c r="K1153" s="6"/>
      <c r="L1153" s="6"/>
      <c r="M1153" s="6"/>
      <c r="N1153" s="6"/>
      <c r="O1153" s="6"/>
      <c r="P1153" s="7"/>
      <c r="Q1153" s="1"/>
      <c r="R1153" s="1"/>
    </row>
    <row r="1154" spans="1:18" s="5" customFormat="1" x14ac:dyDescent="0.2">
      <c r="A1154" s="1"/>
      <c r="B1154" s="1"/>
      <c r="C1154" s="58"/>
      <c r="D1154" s="3"/>
      <c r="E1154" s="4"/>
      <c r="F1154" s="4"/>
      <c r="G1154" s="5" t="str">
        <f t="shared" si="21"/>
        <v xml:space="preserve">  </v>
      </c>
      <c r="I1154" s="1"/>
      <c r="J1154" s="1"/>
      <c r="K1154" s="6"/>
      <c r="L1154" s="6"/>
      <c r="M1154" s="6"/>
      <c r="N1154" s="6"/>
      <c r="O1154" s="6"/>
      <c r="P1154" s="7"/>
      <c r="Q1154" s="1"/>
      <c r="R1154" s="1"/>
    </row>
    <row r="1155" spans="1:18" s="5" customFormat="1" x14ac:dyDescent="0.2">
      <c r="A1155" s="1"/>
      <c r="B1155" s="1"/>
      <c r="C1155" s="58"/>
      <c r="D1155" s="3"/>
      <c r="E1155" s="4"/>
      <c r="F1155" s="4"/>
      <c r="G1155" s="5" t="str">
        <f t="shared" si="21"/>
        <v xml:space="preserve">  </v>
      </c>
      <c r="I1155" s="1"/>
      <c r="J1155" s="1"/>
      <c r="K1155" s="6"/>
      <c r="L1155" s="6"/>
      <c r="M1155" s="6"/>
      <c r="N1155" s="6"/>
      <c r="O1155" s="6"/>
      <c r="P1155" s="7"/>
      <c r="Q1155" s="1"/>
      <c r="R1155" s="1"/>
    </row>
    <row r="1156" spans="1:18" s="5" customFormat="1" x14ac:dyDescent="0.2">
      <c r="A1156" s="1"/>
      <c r="B1156" s="1"/>
      <c r="C1156" s="58"/>
      <c r="D1156" s="3"/>
      <c r="E1156" s="4"/>
      <c r="F1156" s="4"/>
      <c r="G1156" s="5" t="str">
        <f t="shared" si="21"/>
        <v xml:space="preserve">  </v>
      </c>
      <c r="I1156" s="1"/>
      <c r="J1156" s="1"/>
      <c r="K1156" s="6"/>
      <c r="L1156" s="6"/>
      <c r="M1156" s="6"/>
      <c r="N1156" s="6"/>
      <c r="O1156" s="6"/>
      <c r="P1156" s="7"/>
      <c r="Q1156" s="1"/>
      <c r="R1156" s="1"/>
    </row>
    <row r="1157" spans="1:18" s="5" customFormat="1" x14ac:dyDescent="0.2">
      <c r="A1157" s="1"/>
      <c r="B1157" s="1"/>
      <c r="C1157" s="58"/>
      <c r="D1157" s="3"/>
      <c r="E1157" s="4"/>
      <c r="F1157" s="4"/>
      <c r="G1157" s="5" t="str">
        <f t="shared" si="21"/>
        <v xml:space="preserve">  </v>
      </c>
      <c r="I1157" s="1"/>
      <c r="J1157" s="1"/>
      <c r="K1157" s="6"/>
      <c r="L1157" s="6"/>
      <c r="M1157" s="6"/>
      <c r="N1157" s="6"/>
      <c r="O1157" s="6"/>
      <c r="P1157" s="7"/>
      <c r="Q1157" s="1"/>
      <c r="R1157" s="1"/>
    </row>
    <row r="1158" spans="1:18" s="5" customFormat="1" x14ac:dyDescent="0.2">
      <c r="A1158" s="1"/>
      <c r="B1158" s="1"/>
      <c r="C1158" s="58"/>
      <c r="D1158" s="3"/>
      <c r="E1158" s="4"/>
      <c r="F1158" s="4"/>
      <c r="G1158" s="5" t="str">
        <f t="shared" si="21"/>
        <v xml:space="preserve">  </v>
      </c>
      <c r="I1158" s="1"/>
      <c r="J1158" s="1"/>
      <c r="K1158" s="6"/>
      <c r="L1158" s="6"/>
      <c r="M1158" s="6"/>
      <c r="N1158" s="6"/>
      <c r="O1158" s="6"/>
      <c r="P1158" s="7"/>
      <c r="Q1158" s="1"/>
      <c r="R1158" s="1"/>
    </row>
    <row r="1159" spans="1:18" s="5" customFormat="1" x14ac:dyDescent="0.2">
      <c r="A1159" s="1"/>
      <c r="B1159" s="1"/>
      <c r="C1159" s="58"/>
      <c r="D1159" s="3"/>
      <c r="E1159" s="4"/>
      <c r="F1159" s="4"/>
      <c r="G1159" s="5" t="str">
        <f t="shared" si="21"/>
        <v xml:space="preserve">  </v>
      </c>
      <c r="I1159" s="1"/>
      <c r="J1159" s="1"/>
      <c r="K1159" s="6"/>
      <c r="L1159" s="6"/>
      <c r="M1159" s="6"/>
      <c r="N1159" s="6"/>
      <c r="O1159" s="6"/>
      <c r="P1159" s="7"/>
      <c r="Q1159" s="1"/>
      <c r="R1159" s="1"/>
    </row>
    <row r="1160" spans="1:18" s="5" customFormat="1" x14ac:dyDescent="0.2">
      <c r="A1160" s="1"/>
      <c r="B1160" s="1"/>
      <c r="C1160" s="58"/>
      <c r="D1160" s="3"/>
      <c r="E1160" s="4"/>
      <c r="F1160" s="4"/>
      <c r="G1160" s="5" t="str">
        <f t="shared" si="21"/>
        <v xml:space="preserve">  </v>
      </c>
      <c r="I1160" s="1"/>
      <c r="J1160" s="1"/>
      <c r="K1160" s="6"/>
      <c r="L1160" s="6"/>
      <c r="M1160" s="6"/>
      <c r="N1160" s="6"/>
      <c r="O1160" s="6"/>
      <c r="P1160" s="7"/>
      <c r="Q1160" s="1"/>
      <c r="R1160" s="1"/>
    </row>
    <row r="1161" spans="1:18" s="5" customFormat="1" x14ac:dyDescent="0.2">
      <c r="A1161" s="1"/>
      <c r="B1161" s="1"/>
      <c r="C1161" s="58"/>
      <c r="D1161" s="3"/>
      <c r="E1161" s="4"/>
      <c r="F1161" s="4"/>
      <c r="G1161" s="5" t="str">
        <f t="shared" si="21"/>
        <v xml:space="preserve">  </v>
      </c>
      <c r="I1161" s="1"/>
      <c r="J1161" s="1"/>
      <c r="K1161" s="6"/>
      <c r="L1161" s="6"/>
      <c r="M1161" s="6"/>
      <c r="N1161" s="6"/>
      <c r="O1161" s="6"/>
      <c r="P1161" s="7"/>
      <c r="Q1161" s="1"/>
      <c r="R1161" s="1"/>
    </row>
    <row r="1162" spans="1:18" s="5" customFormat="1" x14ac:dyDescent="0.2">
      <c r="A1162" s="1"/>
      <c r="B1162" s="1"/>
      <c r="C1162" s="58"/>
      <c r="D1162" s="3"/>
      <c r="E1162" s="4"/>
      <c r="F1162" s="4"/>
      <c r="G1162" s="5" t="str">
        <f t="shared" si="21"/>
        <v xml:space="preserve">  </v>
      </c>
      <c r="I1162" s="1"/>
      <c r="J1162" s="1"/>
      <c r="K1162" s="6"/>
      <c r="L1162" s="6"/>
      <c r="M1162" s="6"/>
      <c r="N1162" s="6"/>
      <c r="O1162" s="6"/>
      <c r="P1162" s="7"/>
      <c r="Q1162" s="1"/>
      <c r="R1162" s="1"/>
    </row>
    <row r="1163" spans="1:18" s="5" customFormat="1" x14ac:dyDescent="0.2">
      <c r="A1163" s="1"/>
      <c r="B1163" s="1"/>
      <c r="C1163" s="58"/>
      <c r="D1163" s="3"/>
      <c r="E1163" s="4"/>
      <c r="F1163" s="4"/>
      <c r="G1163" s="5" t="str">
        <f t="shared" si="21"/>
        <v xml:space="preserve">  </v>
      </c>
      <c r="I1163" s="1"/>
      <c r="J1163" s="1"/>
      <c r="K1163" s="6"/>
      <c r="L1163" s="6"/>
      <c r="M1163" s="6"/>
      <c r="N1163" s="6"/>
      <c r="O1163" s="6"/>
      <c r="P1163" s="7"/>
      <c r="Q1163" s="1"/>
      <c r="R1163" s="1"/>
    </row>
    <row r="1164" spans="1:18" s="5" customFormat="1" x14ac:dyDescent="0.2">
      <c r="A1164" s="1"/>
      <c r="B1164" s="1"/>
      <c r="C1164" s="58"/>
      <c r="D1164" s="3"/>
      <c r="E1164" s="4"/>
      <c r="F1164" s="4"/>
      <c r="G1164" s="5" t="str">
        <f t="shared" si="21"/>
        <v xml:space="preserve">  </v>
      </c>
      <c r="I1164" s="1"/>
      <c r="J1164" s="1"/>
      <c r="K1164" s="6"/>
      <c r="L1164" s="6"/>
      <c r="M1164" s="6"/>
      <c r="N1164" s="6"/>
      <c r="O1164" s="6"/>
      <c r="P1164" s="7"/>
      <c r="Q1164" s="1"/>
      <c r="R1164" s="1"/>
    </row>
    <row r="1165" spans="1:18" s="5" customFormat="1" x14ac:dyDescent="0.2">
      <c r="A1165" s="1"/>
      <c r="B1165" s="1"/>
      <c r="C1165" s="58"/>
      <c r="D1165" s="3"/>
      <c r="E1165" s="4"/>
      <c r="F1165" s="4"/>
      <c r="G1165" s="5" t="str">
        <f t="shared" si="21"/>
        <v xml:space="preserve">  </v>
      </c>
      <c r="I1165" s="1"/>
      <c r="J1165" s="1"/>
      <c r="K1165" s="6"/>
      <c r="L1165" s="6"/>
      <c r="M1165" s="6"/>
      <c r="N1165" s="6"/>
      <c r="O1165" s="6"/>
      <c r="P1165" s="7"/>
      <c r="Q1165" s="1"/>
      <c r="R1165" s="1"/>
    </row>
    <row r="1166" spans="1:18" s="5" customFormat="1" x14ac:dyDescent="0.2">
      <c r="A1166" s="1"/>
      <c r="B1166" s="1"/>
      <c r="C1166" s="58"/>
      <c r="D1166" s="3"/>
      <c r="E1166" s="4"/>
      <c r="F1166" s="4"/>
      <c r="G1166" s="5" t="str">
        <f t="shared" si="21"/>
        <v xml:space="preserve">  </v>
      </c>
      <c r="I1166" s="1"/>
      <c r="J1166" s="1"/>
      <c r="K1166" s="6"/>
      <c r="L1166" s="6"/>
      <c r="M1166" s="6"/>
      <c r="N1166" s="6"/>
      <c r="O1166" s="6"/>
      <c r="P1166" s="7"/>
      <c r="Q1166" s="1"/>
      <c r="R1166" s="1"/>
    </row>
    <row r="1167" spans="1:18" s="5" customFormat="1" x14ac:dyDescent="0.2">
      <c r="A1167" s="1"/>
      <c r="B1167" s="1"/>
      <c r="C1167" s="58"/>
      <c r="D1167" s="3"/>
      <c r="E1167" s="4"/>
      <c r="F1167" s="4"/>
      <c r="G1167" s="5" t="str">
        <f t="shared" si="21"/>
        <v xml:space="preserve">  </v>
      </c>
      <c r="I1167" s="1"/>
      <c r="J1167" s="1"/>
      <c r="K1167" s="6"/>
      <c r="L1167" s="6"/>
      <c r="M1167" s="6"/>
      <c r="N1167" s="6"/>
      <c r="O1167" s="6"/>
      <c r="P1167" s="7"/>
      <c r="Q1167" s="1"/>
      <c r="R1167" s="1"/>
    </row>
    <row r="1168" spans="1:18" s="5" customFormat="1" x14ac:dyDescent="0.2">
      <c r="A1168" s="1"/>
      <c r="B1168" s="1"/>
      <c r="C1168" s="58"/>
      <c r="D1168" s="3"/>
      <c r="E1168" s="4"/>
      <c r="F1168" s="4"/>
      <c r="G1168" s="5" t="str">
        <f t="shared" si="21"/>
        <v xml:space="preserve">  </v>
      </c>
      <c r="I1168" s="1"/>
      <c r="J1168" s="1"/>
      <c r="K1168" s="6"/>
      <c r="L1168" s="6"/>
      <c r="M1168" s="6"/>
      <c r="N1168" s="6"/>
      <c r="O1168" s="6"/>
      <c r="P1168" s="7"/>
      <c r="Q1168" s="1"/>
      <c r="R1168" s="1"/>
    </row>
    <row r="1169" spans="1:18" s="5" customFormat="1" x14ac:dyDescent="0.2">
      <c r="A1169" s="1"/>
      <c r="B1169" s="1"/>
      <c r="C1169" s="58"/>
      <c r="D1169" s="3"/>
      <c r="E1169" s="4"/>
      <c r="F1169" s="4"/>
      <c r="G1169" s="5" t="str">
        <f t="shared" si="21"/>
        <v xml:space="preserve">  </v>
      </c>
      <c r="I1169" s="1"/>
      <c r="J1169" s="1"/>
      <c r="K1169" s="6"/>
      <c r="L1169" s="6"/>
      <c r="M1169" s="6"/>
      <c r="N1169" s="6"/>
      <c r="O1169" s="6"/>
      <c r="P1169" s="7"/>
      <c r="Q1169" s="1"/>
      <c r="R1169" s="1"/>
    </row>
    <row r="1170" spans="1:18" s="5" customFormat="1" x14ac:dyDescent="0.2">
      <c r="A1170" s="1"/>
      <c r="B1170" s="1"/>
      <c r="C1170" s="58"/>
      <c r="D1170" s="3"/>
      <c r="E1170" s="4"/>
      <c r="F1170" s="4"/>
      <c r="G1170" s="5" t="str">
        <f t="shared" si="21"/>
        <v xml:space="preserve">  </v>
      </c>
      <c r="I1170" s="1"/>
      <c r="J1170" s="1"/>
      <c r="K1170" s="6"/>
      <c r="L1170" s="6"/>
      <c r="M1170" s="6"/>
      <c r="N1170" s="6"/>
      <c r="O1170" s="6"/>
      <c r="P1170" s="7"/>
      <c r="Q1170" s="1"/>
      <c r="R1170" s="1"/>
    </row>
    <row r="1171" spans="1:18" s="5" customFormat="1" x14ac:dyDescent="0.2">
      <c r="A1171" s="1"/>
      <c r="B1171" s="1"/>
      <c r="C1171" s="58"/>
      <c r="D1171" s="3"/>
      <c r="E1171" s="4"/>
      <c r="F1171" s="4"/>
      <c r="G1171" s="5" t="str">
        <f t="shared" si="21"/>
        <v xml:space="preserve">  </v>
      </c>
      <c r="I1171" s="1"/>
      <c r="J1171" s="1"/>
      <c r="K1171" s="6"/>
      <c r="L1171" s="6"/>
      <c r="M1171" s="6"/>
      <c r="N1171" s="6"/>
      <c r="O1171" s="6"/>
      <c r="P1171" s="7"/>
      <c r="Q1171" s="1"/>
      <c r="R1171" s="1"/>
    </row>
    <row r="1172" spans="1:18" s="5" customFormat="1" x14ac:dyDescent="0.2">
      <c r="A1172" s="1"/>
      <c r="B1172" s="1"/>
      <c r="C1172" s="58"/>
      <c r="D1172" s="3"/>
      <c r="E1172" s="4"/>
      <c r="F1172" s="4"/>
      <c r="G1172" s="5" t="str">
        <f t="shared" si="21"/>
        <v xml:space="preserve">  </v>
      </c>
      <c r="I1172" s="1"/>
      <c r="J1172" s="1"/>
      <c r="K1172" s="6"/>
      <c r="L1172" s="6"/>
      <c r="M1172" s="6"/>
      <c r="N1172" s="6"/>
      <c r="O1172" s="6"/>
      <c r="P1172" s="7"/>
      <c r="Q1172" s="1"/>
      <c r="R1172" s="1"/>
    </row>
    <row r="1173" spans="1:18" s="5" customFormat="1" x14ac:dyDescent="0.2">
      <c r="A1173" s="1"/>
      <c r="B1173" s="1"/>
      <c r="C1173" s="58"/>
      <c r="D1173" s="3"/>
      <c r="E1173" s="4"/>
      <c r="F1173" s="4"/>
      <c r="G1173" s="5" t="str">
        <f t="shared" si="21"/>
        <v xml:space="preserve">  </v>
      </c>
      <c r="I1173" s="1"/>
      <c r="J1173" s="1"/>
      <c r="K1173" s="6"/>
      <c r="L1173" s="6"/>
      <c r="M1173" s="6"/>
      <c r="N1173" s="6"/>
      <c r="O1173" s="6"/>
      <c r="P1173" s="7"/>
      <c r="Q1173" s="1"/>
      <c r="R1173" s="1"/>
    </row>
    <row r="1174" spans="1:18" s="5" customFormat="1" x14ac:dyDescent="0.2">
      <c r="A1174" s="1"/>
      <c r="B1174" s="1"/>
      <c r="C1174" s="58"/>
      <c r="D1174" s="3"/>
      <c r="E1174" s="4"/>
      <c r="F1174" s="4"/>
      <c r="G1174" s="5" t="str">
        <f t="shared" si="21"/>
        <v xml:space="preserve">  </v>
      </c>
      <c r="I1174" s="1"/>
      <c r="J1174" s="1"/>
      <c r="K1174" s="6"/>
      <c r="L1174" s="6"/>
      <c r="M1174" s="6"/>
      <c r="N1174" s="6"/>
      <c r="O1174" s="6"/>
      <c r="P1174" s="7"/>
      <c r="Q1174" s="1"/>
      <c r="R1174" s="1"/>
    </row>
    <row r="1175" spans="1:18" s="5" customFormat="1" x14ac:dyDescent="0.2">
      <c r="A1175" s="1"/>
      <c r="B1175" s="1"/>
      <c r="C1175" s="58"/>
      <c r="D1175" s="3"/>
      <c r="E1175" s="4"/>
      <c r="F1175" s="4"/>
      <c r="G1175" s="5" t="str">
        <f t="shared" si="21"/>
        <v xml:space="preserve">  </v>
      </c>
      <c r="I1175" s="1"/>
      <c r="J1175" s="1"/>
      <c r="K1175" s="6"/>
      <c r="L1175" s="6"/>
      <c r="M1175" s="6"/>
      <c r="N1175" s="6"/>
      <c r="O1175" s="6"/>
      <c r="P1175" s="7"/>
      <c r="Q1175" s="1"/>
      <c r="R1175" s="1"/>
    </row>
    <row r="1176" spans="1:18" s="5" customFormat="1" x14ac:dyDescent="0.2">
      <c r="A1176" s="1"/>
      <c r="B1176" s="1"/>
      <c r="C1176" s="58"/>
      <c r="D1176" s="3"/>
      <c r="E1176" s="4"/>
      <c r="F1176" s="4"/>
      <c r="G1176" s="5" t="str">
        <f t="shared" si="21"/>
        <v xml:space="preserve">  </v>
      </c>
      <c r="I1176" s="1"/>
      <c r="J1176" s="1"/>
      <c r="K1176" s="6"/>
      <c r="L1176" s="6"/>
      <c r="M1176" s="6"/>
      <c r="N1176" s="6"/>
      <c r="O1176" s="6"/>
      <c r="P1176" s="7"/>
      <c r="Q1176" s="1"/>
      <c r="R1176" s="1"/>
    </row>
    <row r="1177" spans="1:18" s="5" customFormat="1" x14ac:dyDescent="0.2">
      <c r="A1177" s="1"/>
      <c r="B1177" s="1"/>
      <c r="C1177" s="58"/>
      <c r="D1177" s="3"/>
      <c r="E1177" s="4"/>
      <c r="F1177" s="4"/>
      <c r="G1177" s="5" t="str">
        <f t="shared" si="21"/>
        <v xml:space="preserve">  </v>
      </c>
      <c r="I1177" s="1"/>
      <c r="J1177" s="1"/>
      <c r="K1177" s="6"/>
      <c r="L1177" s="6"/>
      <c r="M1177" s="6"/>
      <c r="N1177" s="6"/>
      <c r="O1177" s="6"/>
      <c r="P1177" s="7"/>
      <c r="Q1177" s="1"/>
      <c r="R1177" s="1"/>
    </row>
    <row r="1178" spans="1:18" s="5" customFormat="1" x14ac:dyDescent="0.2">
      <c r="A1178" s="1"/>
      <c r="B1178" s="1"/>
      <c r="C1178" s="58"/>
      <c r="D1178" s="3"/>
      <c r="E1178" s="4"/>
      <c r="F1178" s="4"/>
      <c r="G1178" s="5" t="str">
        <f t="shared" si="21"/>
        <v xml:space="preserve">  </v>
      </c>
      <c r="I1178" s="1"/>
      <c r="J1178" s="1"/>
      <c r="K1178" s="6"/>
      <c r="L1178" s="6"/>
      <c r="M1178" s="6"/>
      <c r="N1178" s="6"/>
      <c r="O1178" s="6"/>
      <c r="P1178" s="7"/>
      <c r="Q1178" s="1"/>
      <c r="R1178" s="1"/>
    </row>
    <row r="1179" spans="1:18" s="5" customFormat="1" x14ac:dyDescent="0.2">
      <c r="A1179" s="1"/>
      <c r="B1179" s="1"/>
      <c r="C1179" s="58"/>
      <c r="D1179" s="3"/>
      <c r="E1179" s="4"/>
      <c r="F1179" s="4"/>
      <c r="G1179" s="5" t="str">
        <f t="shared" si="21"/>
        <v xml:space="preserve">  </v>
      </c>
      <c r="I1179" s="1"/>
      <c r="J1179" s="1"/>
      <c r="K1179" s="6"/>
      <c r="L1179" s="6"/>
      <c r="M1179" s="6"/>
      <c r="N1179" s="6"/>
      <c r="O1179" s="6"/>
      <c r="P1179" s="7"/>
      <c r="Q1179" s="1"/>
      <c r="R1179" s="1"/>
    </row>
    <row r="1180" spans="1:18" s="5" customFormat="1" x14ac:dyDescent="0.2">
      <c r="A1180" s="1"/>
      <c r="B1180" s="1"/>
      <c r="C1180" s="58"/>
      <c r="D1180" s="3"/>
      <c r="E1180" s="4"/>
      <c r="F1180" s="4"/>
      <c r="G1180" s="5" t="str">
        <f t="shared" si="21"/>
        <v xml:space="preserve">  </v>
      </c>
      <c r="I1180" s="1"/>
      <c r="J1180" s="1"/>
      <c r="K1180" s="6"/>
      <c r="L1180" s="6"/>
      <c r="M1180" s="6"/>
      <c r="N1180" s="6"/>
      <c r="O1180" s="6"/>
      <c r="P1180" s="7"/>
      <c r="Q1180" s="1"/>
      <c r="R1180" s="1"/>
    </row>
    <row r="1181" spans="1:18" s="5" customFormat="1" x14ac:dyDescent="0.2">
      <c r="A1181" s="1"/>
      <c r="B1181" s="1"/>
      <c r="C1181" s="58"/>
      <c r="D1181" s="3"/>
      <c r="E1181" s="4"/>
      <c r="F1181" s="4"/>
      <c r="G1181" s="5" t="str">
        <f t="shared" si="21"/>
        <v xml:space="preserve">  </v>
      </c>
      <c r="I1181" s="1"/>
      <c r="J1181" s="1"/>
      <c r="K1181" s="6"/>
      <c r="L1181" s="6"/>
      <c r="M1181" s="6"/>
      <c r="N1181" s="6"/>
      <c r="O1181" s="6"/>
      <c r="P1181" s="7"/>
      <c r="Q1181" s="1"/>
      <c r="R1181" s="1"/>
    </row>
    <row r="1182" spans="1:18" s="5" customFormat="1" x14ac:dyDescent="0.2">
      <c r="A1182" s="1"/>
      <c r="B1182" s="1"/>
      <c r="C1182" s="58"/>
      <c r="D1182" s="3"/>
      <c r="E1182" s="4"/>
      <c r="F1182" s="4"/>
      <c r="G1182" s="5" t="str">
        <f t="shared" si="21"/>
        <v xml:space="preserve">  </v>
      </c>
      <c r="I1182" s="1"/>
      <c r="J1182" s="1"/>
      <c r="K1182" s="6"/>
      <c r="L1182" s="6"/>
      <c r="M1182" s="6"/>
      <c r="N1182" s="6"/>
      <c r="O1182" s="6"/>
      <c r="P1182" s="7"/>
      <c r="Q1182" s="1"/>
      <c r="R1182" s="1"/>
    </row>
    <row r="1183" spans="1:18" s="5" customFormat="1" x14ac:dyDescent="0.2">
      <c r="A1183" s="1"/>
      <c r="B1183" s="1"/>
      <c r="C1183" s="58"/>
      <c r="D1183" s="3"/>
      <c r="E1183" s="4"/>
      <c r="F1183" s="4"/>
      <c r="G1183" s="5" t="str">
        <f t="shared" si="21"/>
        <v xml:space="preserve">  </v>
      </c>
      <c r="I1183" s="1"/>
      <c r="J1183" s="1"/>
      <c r="K1183" s="6"/>
      <c r="L1183" s="6"/>
      <c r="M1183" s="6"/>
      <c r="N1183" s="6"/>
      <c r="O1183" s="6"/>
      <c r="P1183" s="7"/>
      <c r="Q1183" s="1"/>
      <c r="R1183" s="1"/>
    </row>
    <row r="1184" spans="1:18" s="5" customFormat="1" x14ac:dyDescent="0.2">
      <c r="A1184" s="1"/>
      <c r="B1184" s="1"/>
      <c r="C1184" s="58"/>
      <c r="D1184" s="3"/>
      <c r="E1184" s="4"/>
      <c r="F1184" s="4"/>
      <c r="G1184" s="5" t="str">
        <f t="shared" si="21"/>
        <v xml:space="preserve">  </v>
      </c>
      <c r="I1184" s="1"/>
      <c r="J1184" s="1"/>
      <c r="K1184" s="6"/>
      <c r="L1184" s="6"/>
      <c r="M1184" s="6"/>
      <c r="N1184" s="6"/>
      <c r="O1184" s="6"/>
      <c r="P1184" s="7"/>
      <c r="Q1184" s="1"/>
      <c r="R1184" s="1"/>
    </row>
    <row r="1185" spans="1:18" s="5" customFormat="1" x14ac:dyDescent="0.2">
      <c r="A1185" s="1"/>
      <c r="B1185" s="1"/>
      <c r="C1185" s="58"/>
      <c r="D1185" s="3"/>
      <c r="E1185" s="4"/>
      <c r="F1185" s="4"/>
      <c r="G1185" s="5" t="str">
        <f t="shared" si="21"/>
        <v xml:space="preserve">  </v>
      </c>
      <c r="I1185" s="1"/>
      <c r="J1185" s="1"/>
      <c r="K1185" s="6"/>
      <c r="L1185" s="6"/>
      <c r="M1185" s="6"/>
      <c r="N1185" s="6"/>
      <c r="O1185" s="6"/>
      <c r="P1185" s="7"/>
      <c r="Q1185" s="1"/>
      <c r="R1185" s="1"/>
    </row>
    <row r="1186" spans="1:18" s="5" customFormat="1" x14ac:dyDescent="0.2">
      <c r="A1186" s="1"/>
      <c r="B1186" s="1"/>
      <c r="C1186" s="58"/>
      <c r="D1186" s="3"/>
      <c r="E1186" s="4"/>
      <c r="F1186" s="4"/>
      <c r="G1186" s="5" t="str">
        <f t="shared" si="21"/>
        <v xml:space="preserve">  </v>
      </c>
      <c r="I1186" s="1"/>
      <c r="J1186" s="1"/>
      <c r="K1186" s="6"/>
      <c r="L1186" s="6"/>
      <c r="M1186" s="6"/>
      <c r="N1186" s="6"/>
      <c r="O1186" s="6"/>
      <c r="P1186" s="7"/>
      <c r="Q1186" s="1"/>
      <c r="R1186" s="1"/>
    </row>
    <row r="1187" spans="1:18" s="5" customFormat="1" x14ac:dyDescent="0.2">
      <c r="A1187" s="1"/>
      <c r="B1187" s="1"/>
      <c r="C1187" s="58"/>
      <c r="D1187" s="3"/>
      <c r="E1187" s="4"/>
      <c r="F1187" s="4"/>
      <c r="G1187" s="5" t="str">
        <f t="shared" si="21"/>
        <v xml:space="preserve">  </v>
      </c>
      <c r="I1187" s="1"/>
      <c r="J1187" s="1"/>
      <c r="K1187" s="6"/>
      <c r="L1187" s="6"/>
      <c r="M1187" s="6"/>
      <c r="N1187" s="6"/>
      <c r="O1187" s="6"/>
      <c r="P1187" s="7"/>
      <c r="Q1187" s="1"/>
      <c r="R1187" s="1"/>
    </row>
    <row r="1188" spans="1:18" s="5" customFormat="1" x14ac:dyDescent="0.2">
      <c r="A1188" s="1"/>
      <c r="B1188" s="1"/>
      <c r="C1188" s="58"/>
      <c r="D1188" s="3"/>
      <c r="E1188" s="4"/>
      <c r="F1188" s="4"/>
      <c r="G1188" s="5" t="str">
        <f t="shared" si="21"/>
        <v xml:space="preserve">  </v>
      </c>
      <c r="I1188" s="1"/>
      <c r="J1188" s="1"/>
      <c r="K1188" s="6"/>
      <c r="L1188" s="6"/>
      <c r="M1188" s="6"/>
      <c r="N1188" s="6"/>
      <c r="O1188" s="6"/>
      <c r="P1188" s="7"/>
      <c r="Q1188" s="1"/>
      <c r="R1188" s="1"/>
    </row>
    <row r="1189" spans="1:18" s="5" customFormat="1" x14ac:dyDescent="0.2">
      <c r="A1189" s="1"/>
      <c r="B1189" s="1"/>
      <c r="C1189" s="58"/>
      <c r="D1189" s="3"/>
      <c r="E1189" s="4"/>
      <c r="F1189" s="4"/>
      <c r="G1189" s="5" t="str">
        <f t="shared" si="21"/>
        <v xml:space="preserve">  </v>
      </c>
      <c r="I1189" s="1"/>
      <c r="J1189" s="1"/>
      <c r="K1189" s="6"/>
      <c r="L1189" s="6"/>
      <c r="M1189" s="6"/>
      <c r="N1189" s="6"/>
      <c r="O1189" s="6"/>
      <c r="P1189" s="7"/>
      <c r="Q1189" s="1"/>
      <c r="R1189" s="1"/>
    </row>
    <row r="1190" spans="1:18" s="5" customFormat="1" x14ac:dyDescent="0.2">
      <c r="A1190" s="1"/>
      <c r="B1190" s="1"/>
      <c r="C1190" s="58"/>
      <c r="D1190" s="3"/>
      <c r="E1190" s="4"/>
      <c r="F1190" s="4"/>
      <c r="G1190" s="5" t="str">
        <f t="shared" si="21"/>
        <v xml:space="preserve">  </v>
      </c>
      <c r="I1190" s="1"/>
      <c r="J1190" s="1"/>
      <c r="K1190" s="6"/>
      <c r="L1190" s="6"/>
      <c r="M1190" s="6"/>
      <c r="N1190" s="6"/>
      <c r="O1190" s="6"/>
      <c r="P1190" s="7"/>
      <c r="Q1190" s="1"/>
      <c r="R1190" s="1"/>
    </row>
    <row r="1191" spans="1:18" s="5" customFormat="1" x14ac:dyDescent="0.2">
      <c r="A1191" s="1"/>
      <c r="B1191" s="1"/>
      <c r="C1191" s="58"/>
      <c r="D1191" s="3"/>
      <c r="E1191" s="4"/>
      <c r="F1191" s="4"/>
      <c r="G1191" s="5" t="str">
        <f t="shared" si="21"/>
        <v xml:space="preserve">  </v>
      </c>
      <c r="I1191" s="1"/>
      <c r="J1191" s="1"/>
      <c r="K1191" s="6"/>
      <c r="L1191" s="6"/>
      <c r="M1191" s="6"/>
      <c r="N1191" s="6"/>
      <c r="O1191" s="6"/>
      <c r="P1191" s="7"/>
      <c r="Q1191" s="1"/>
      <c r="R1191" s="1"/>
    </row>
    <row r="1192" spans="1:18" s="5" customFormat="1" x14ac:dyDescent="0.2">
      <c r="A1192" s="1"/>
      <c r="B1192" s="1"/>
      <c r="C1192" s="58"/>
      <c r="D1192" s="3"/>
      <c r="E1192" s="4"/>
      <c r="F1192" s="4"/>
      <c r="G1192" s="5" t="str">
        <f t="shared" si="21"/>
        <v xml:space="preserve">  </v>
      </c>
      <c r="I1192" s="1"/>
      <c r="J1192" s="1"/>
      <c r="K1192" s="6"/>
      <c r="L1192" s="6"/>
      <c r="M1192" s="6"/>
      <c r="N1192" s="6"/>
      <c r="O1192" s="6"/>
      <c r="P1192" s="7"/>
      <c r="Q1192" s="1"/>
      <c r="R1192" s="1"/>
    </row>
    <row r="1193" spans="1:18" s="5" customFormat="1" x14ac:dyDescent="0.2">
      <c r="A1193" s="1"/>
      <c r="B1193" s="1"/>
      <c r="C1193" s="58"/>
      <c r="D1193" s="3"/>
      <c r="E1193" s="4"/>
      <c r="F1193" s="4"/>
      <c r="G1193" s="5" t="str">
        <f t="shared" si="21"/>
        <v xml:space="preserve">  </v>
      </c>
      <c r="I1193" s="1"/>
      <c r="J1193" s="1"/>
      <c r="K1193" s="6"/>
      <c r="L1193" s="6"/>
      <c r="M1193" s="6"/>
      <c r="N1193" s="6"/>
      <c r="O1193" s="6"/>
      <c r="P1193" s="7"/>
      <c r="Q1193" s="1"/>
      <c r="R1193" s="1"/>
    </row>
    <row r="1194" spans="1:18" s="5" customFormat="1" x14ac:dyDescent="0.2">
      <c r="A1194" s="1"/>
      <c r="B1194" s="1"/>
      <c r="C1194" s="58"/>
      <c r="D1194" s="3"/>
      <c r="E1194" s="4"/>
      <c r="F1194" s="4"/>
      <c r="G1194" s="5" t="str">
        <f t="shared" si="21"/>
        <v xml:space="preserve">  </v>
      </c>
      <c r="I1194" s="1"/>
      <c r="J1194" s="1"/>
      <c r="K1194" s="6"/>
      <c r="L1194" s="6"/>
      <c r="M1194" s="6"/>
      <c r="N1194" s="6"/>
      <c r="O1194" s="6"/>
      <c r="P1194" s="7"/>
      <c r="Q1194" s="1"/>
      <c r="R1194" s="1"/>
    </row>
    <row r="1195" spans="1:18" s="5" customFormat="1" x14ac:dyDescent="0.2">
      <c r="A1195" s="1"/>
      <c r="B1195" s="1"/>
      <c r="C1195" s="58"/>
      <c r="D1195" s="3"/>
      <c r="E1195" s="4"/>
      <c r="F1195" s="4"/>
      <c r="G1195" s="5" t="str">
        <f t="shared" si="21"/>
        <v xml:space="preserve">  </v>
      </c>
      <c r="I1195" s="1"/>
      <c r="J1195" s="1"/>
      <c r="K1195" s="6"/>
      <c r="L1195" s="6"/>
      <c r="M1195" s="6"/>
      <c r="N1195" s="6"/>
      <c r="O1195" s="6"/>
      <c r="P1195" s="7"/>
      <c r="Q1195" s="1"/>
      <c r="R1195" s="1"/>
    </row>
    <row r="1196" spans="1:18" s="5" customFormat="1" x14ac:dyDescent="0.2">
      <c r="A1196" s="1"/>
      <c r="B1196" s="1"/>
      <c r="C1196" s="58"/>
      <c r="D1196" s="3"/>
      <c r="E1196" s="4"/>
      <c r="F1196" s="4"/>
      <c r="G1196" s="5" t="str">
        <f t="shared" si="21"/>
        <v xml:space="preserve">  </v>
      </c>
      <c r="I1196" s="1"/>
      <c r="J1196" s="1"/>
      <c r="K1196" s="6"/>
      <c r="L1196" s="6"/>
      <c r="M1196" s="6"/>
      <c r="N1196" s="6"/>
      <c r="O1196" s="6"/>
      <c r="P1196" s="7"/>
      <c r="Q1196" s="1"/>
      <c r="R1196" s="1"/>
    </row>
    <row r="1197" spans="1:18" s="5" customFormat="1" x14ac:dyDescent="0.2">
      <c r="A1197" s="1"/>
      <c r="B1197" s="1"/>
      <c r="C1197" s="58"/>
      <c r="D1197" s="3"/>
      <c r="E1197" s="4"/>
      <c r="F1197" s="4"/>
      <c r="G1197" s="5" t="str">
        <f t="shared" ref="G1197:G1260" si="22">IF(E1197=0,"  ",(IF(F1197=0,"  ",+E1197*F1197)))</f>
        <v xml:space="preserve">  </v>
      </c>
      <c r="I1197" s="1"/>
      <c r="J1197" s="1"/>
      <c r="K1197" s="6"/>
      <c r="L1197" s="6"/>
      <c r="M1197" s="6"/>
      <c r="N1197" s="6"/>
      <c r="O1197" s="6"/>
      <c r="P1197" s="7"/>
      <c r="Q1197" s="1"/>
      <c r="R1197" s="1"/>
    </row>
    <row r="1198" spans="1:18" s="5" customFormat="1" x14ac:dyDescent="0.2">
      <c r="A1198" s="1"/>
      <c r="B1198" s="1"/>
      <c r="C1198" s="58"/>
      <c r="D1198" s="3"/>
      <c r="E1198" s="4"/>
      <c r="F1198" s="4"/>
      <c r="G1198" s="5" t="str">
        <f t="shared" si="22"/>
        <v xml:space="preserve">  </v>
      </c>
      <c r="I1198" s="1"/>
      <c r="J1198" s="1"/>
      <c r="K1198" s="6"/>
      <c r="L1198" s="6"/>
      <c r="M1198" s="6"/>
      <c r="N1198" s="6"/>
      <c r="O1198" s="6"/>
      <c r="P1198" s="7"/>
      <c r="Q1198" s="1"/>
      <c r="R1198" s="1"/>
    </row>
    <row r="1199" spans="1:18" s="5" customFormat="1" x14ac:dyDescent="0.2">
      <c r="A1199" s="1"/>
      <c r="B1199" s="1"/>
      <c r="C1199" s="58"/>
      <c r="D1199" s="3"/>
      <c r="E1199" s="4"/>
      <c r="F1199" s="4"/>
      <c r="G1199" s="5" t="str">
        <f t="shared" si="22"/>
        <v xml:space="preserve">  </v>
      </c>
      <c r="I1199" s="1"/>
      <c r="J1199" s="1"/>
      <c r="K1199" s="6"/>
      <c r="L1199" s="6"/>
      <c r="M1199" s="6"/>
      <c r="N1199" s="6"/>
      <c r="O1199" s="6"/>
      <c r="P1199" s="7"/>
      <c r="Q1199" s="1"/>
      <c r="R1199" s="1"/>
    </row>
    <row r="1200" spans="1:18" s="5" customFormat="1" x14ac:dyDescent="0.2">
      <c r="A1200" s="1"/>
      <c r="B1200" s="1"/>
      <c r="C1200" s="58"/>
      <c r="D1200" s="3"/>
      <c r="E1200" s="4"/>
      <c r="F1200" s="4"/>
      <c r="G1200" s="5" t="str">
        <f t="shared" si="22"/>
        <v xml:space="preserve">  </v>
      </c>
      <c r="I1200" s="1"/>
      <c r="J1200" s="1"/>
      <c r="K1200" s="6"/>
      <c r="L1200" s="6"/>
      <c r="M1200" s="6"/>
      <c r="N1200" s="6"/>
      <c r="O1200" s="6"/>
      <c r="P1200" s="7"/>
      <c r="Q1200" s="1"/>
      <c r="R1200" s="1"/>
    </row>
    <row r="1201" spans="1:18" s="5" customFormat="1" x14ac:dyDescent="0.2">
      <c r="A1201" s="1"/>
      <c r="B1201" s="1"/>
      <c r="C1201" s="58"/>
      <c r="D1201" s="3"/>
      <c r="E1201" s="4"/>
      <c r="F1201" s="4"/>
      <c r="G1201" s="5" t="str">
        <f t="shared" si="22"/>
        <v xml:space="preserve">  </v>
      </c>
      <c r="I1201" s="1"/>
      <c r="J1201" s="1"/>
      <c r="K1201" s="6"/>
      <c r="L1201" s="6"/>
      <c r="M1201" s="6"/>
      <c r="N1201" s="6"/>
      <c r="O1201" s="6"/>
      <c r="P1201" s="7"/>
      <c r="Q1201" s="1"/>
      <c r="R1201" s="1"/>
    </row>
    <row r="1202" spans="1:18" s="5" customFormat="1" x14ac:dyDescent="0.2">
      <c r="A1202" s="1"/>
      <c r="B1202" s="1"/>
      <c r="C1202" s="58"/>
      <c r="D1202" s="3"/>
      <c r="E1202" s="4"/>
      <c r="F1202" s="4"/>
      <c r="G1202" s="5" t="str">
        <f t="shared" si="22"/>
        <v xml:space="preserve">  </v>
      </c>
      <c r="I1202" s="1"/>
      <c r="J1202" s="1"/>
      <c r="K1202" s="6"/>
      <c r="L1202" s="6"/>
      <c r="M1202" s="6"/>
      <c r="N1202" s="6"/>
      <c r="O1202" s="6"/>
      <c r="P1202" s="7"/>
      <c r="Q1202" s="1"/>
      <c r="R1202" s="1"/>
    </row>
    <row r="1203" spans="1:18" s="5" customFormat="1" x14ac:dyDescent="0.2">
      <c r="A1203" s="1"/>
      <c r="B1203" s="1"/>
      <c r="C1203" s="58"/>
      <c r="D1203" s="3"/>
      <c r="E1203" s="4"/>
      <c r="F1203" s="4"/>
      <c r="G1203" s="5" t="str">
        <f t="shared" si="22"/>
        <v xml:space="preserve">  </v>
      </c>
      <c r="I1203" s="1"/>
      <c r="J1203" s="1"/>
      <c r="K1203" s="6"/>
      <c r="L1203" s="6"/>
      <c r="M1203" s="6"/>
      <c r="N1203" s="6"/>
      <c r="O1203" s="6"/>
      <c r="P1203" s="7"/>
      <c r="Q1203" s="1"/>
      <c r="R1203" s="1"/>
    </row>
    <row r="1204" spans="1:18" s="5" customFormat="1" x14ac:dyDescent="0.2">
      <c r="A1204" s="1"/>
      <c r="B1204" s="1"/>
      <c r="C1204" s="58"/>
      <c r="D1204" s="3"/>
      <c r="E1204" s="4"/>
      <c r="F1204" s="4"/>
      <c r="G1204" s="5" t="str">
        <f t="shared" si="22"/>
        <v xml:space="preserve">  </v>
      </c>
      <c r="I1204" s="1"/>
      <c r="J1204" s="1"/>
      <c r="K1204" s="6"/>
      <c r="L1204" s="6"/>
      <c r="M1204" s="6"/>
      <c r="N1204" s="6"/>
      <c r="O1204" s="6"/>
      <c r="P1204" s="7"/>
      <c r="Q1204" s="1"/>
      <c r="R1204" s="1"/>
    </row>
    <row r="1205" spans="1:18" s="5" customFormat="1" x14ac:dyDescent="0.2">
      <c r="A1205" s="1"/>
      <c r="B1205" s="1"/>
      <c r="C1205" s="58"/>
      <c r="D1205" s="3"/>
      <c r="E1205" s="4"/>
      <c r="F1205" s="4"/>
      <c r="G1205" s="5" t="str">
        <f t="shared" si="22"/>
        <v xml:space="preserve">  </v>
      </c>
      <c r="I1205" s="1"/>
      <c r="J1205" s="1"/>
      <c r="K1205" s="6"/>
      <c r="L1205" s="6"/>
      <c r="M1205" s="6"/>
      <c r="N1205" s="6"/>
      <c r="O1205" s="6"/>
      <c r="P1205" s="7"/>
      <c r="Q1205" s="1"/>
      <c r="R1205" s="1"/>
    </row>
    <row r="1206" spans="1:18" s="5" customFormat="1" x14ac:dyDescent="0.2">
      <c r="A1206" s="1"/>
      <c r="B1206" s="1"/>
      <c r="C1206" s="58"/>
      <c r="D1206" s="3"/>
      <c r="E1206" s="4"/>
      <c r="F1206" s="4"/>
      <c r="G1206" s="5" t="str">
        <f t="shared" si="22"/>
        <v xml:space="preserve">  </v>
      </c>
      <c r="I1206" s="1"/>
      <c r="J1206" s="1"/>
      <c r="K1206" s="6"/>
      <c r="L1206" s="6"/>
      <c r="M1206" s="6"/>
      <c r="N1206" s="6"/>
      <c r="O1206" s="6"/>
      <c r="P1206" s="7"/>
      <c r="Q1206" s="1"/>
      <c r="R1206" s="1"/>
    </row>
    <row r="1207" spans="1:18" s="5" customFormat="1" x14ac:dyDescent="0.2">
      <c r="A1207" s="1"/>
      <c r="B1207" s="1"/>
      <c r="C1207" s="58"/>
      <c r="D1207" s="3"/>
      <c r="E1207" s="4"/>
      <c r="F1207" s="4"/>
      <c r="G1207" s="5" t="str">
        <f t="shared" si="22"/>
        <v xml:space="preserve">  </v>
      </c>
      <c r="I1207" s="1"/>
      <c r="J1207" s="1"/>
      <c r="K1207" s="6"/>
      <c r="L1207" s="6"/>
      <c r="M1207" s="6"/>
      <c r="N1207" s="6"/>
      <c r="O1207" s="6"/>
      <c r="P1207" s="7"/>
      <c r="Q1207" s="1"/>
      <c r="R1207" s="1"/>
    </row>
    <row r="1208" spans="1:18" s="5" customFormat="1" x14ac:dyDescent="0.2">
      <c r="A1208" s="1"/>
      <c r="B1208" s="1"/>
      <c r="C1208" s="58"/>
      <c r="D1208" s="3"/>
      <c r="E1208" s="4"/>
      <c r="F1208" s="4"/>
      <c r="G1208" s="5" t="str">
        <f t="shared" si="22"/>
        <v xml:space="preserve">  </v>
      </c>
      <c r="I1208" s="1"/>
      <c r="J1208" s="1"/>
      <c r="K1208" s="6"/>
      <c r="L1208" s="6"/>
      <c r="M1208" s="6"/>
      <c r="N1208" s="6"/>
      <c r="O1208" s="6"/>
      <c r="P1208" s="7"/>
      <c r="Q1208" s="1"/>
      <c r="R1208" s="1"/>
    </row>
    <row r="1209" spans="1:18" s="5" customFormat="1" x14ac:dyDescent="0.2">
      <c r="A1209" s="1"/>
      <c r="B1209" s="1"/>
      <c r="C1209" s="58"/>
      <c r="D1209" s="3"/>
      <c r="E1209" s="4"/>
      <c r="F1209" s="4"/>
      <c r="G1209" s="5" t="str">
        <f t="shared" si="22"/>
        <v xml:space="preserve">  </v>
      </c>
      <c r="I1209" s="1"/>
      <c r="J1209" s="1"/>
      <c r="K1209" s="6"/>
      <c r="L1209" s="6"/>
      <c r="M1209" s="6"/>
      <c r="N1209" s="6"/>
      <c r="O1209" s="6"/>
      <c r="P1209" s="7"/>
      <c r="Q1209" s="1"/>
      <c r="R1209" s="1"/>
    </row>
    <row r="1210" spans="1:18" s="5" customFormat="1" x14ac:dyDescent="0.2">
      <c r="A1210" s="1"/>
      <c r="B1210" s="1"/>
      <c r="C1210" s="58"/>
      <c r="D1210" s="3"/>
      <c r="E1210" s="4"/>
      <c r="F1210" s="4"/>
      <c r="G1210" s="5" t="str">
        <f t="shared" si="22"/>
        <v xml:space="preserve">  </v>
      </c>
      <c r="I1210" s="1"/>
      <c r="J1210" s="1"/>
      <c r="K1210" s="6"/>
      <c r="L1210" s="6"/>
      <c r="M1210" s="6"/>
      <c r="N1210" s="6"/>
      <c r="O1210" s="6"/>
      <c r="P1210" s="7"/>
      <c r="Q1210" s="1"/>
      <c r="R1210" s="1"/>
    </row>
    <row r="1211" spans="1:18" s="5" customFormat="1" x14ac:dyDescent="0.2">
      <c r="A1211" s="1"/>
      <c r="B1211" s="1"/>
      <c r="C1211" s="58"/>
      <c r="D1211" s="3"/>
      <c r="E1211" s="4"/>
      <c r="F1211" s="4"/>
      <c r="G1211" s="5" t="str">
        <f t="shared" si="22"/>
        <v xml:space="preserve">  </v>
      </c>
      <c r="I1211" s="1"/>
      <c r="J1211" s="1"/>
      <c r="K1211" s="6"/>
      <c r="L1211" s="6"/>
      <c r="M1211" s="6"/>
      <c r="N1211" s="6"/>
      <c r="O1211" s="6"/>
      <c r="P1211" s="7"/>
      <c r="Q1211" s="1"/>
      <c r="R1211" s="1"/>
    </row>
    <row r="1212" spans="1:18" s="5" customFormat="1" x14ac:dyDescent="0.2">
      <c r="A1212" s="1"/>
      <c r="B1212" s="1"/>
      <c r="C1212" s="58"/>
      <c r="D1212" s="3"/>
      <c r="E1212" s="4"/>
      <c r="F1212" s="4"/>
      <c r="G1212" s="5" t="str">
        <f t="shared" si="22"/>
        <v xml:space="preserve">  </v>
      </c>
      <c r="I1212" s="1"/>
      <c r="J1212" s="1"/>
      <c r="K1212" s="6"/>
      <c r="L1212" s="6"/>
      <c r="M1212" s="6"/>
      <c r="N1212" s="6"/>
      <c r="O1212" s="6"/>
      <c r="P1212" s="7"/>
      <c r="Q1212" s="1"/>
      <c r="R1212" s="1"/>
    </row>
    <row r="1213" spans="1:18" s="5" customFormat="1" x14ac:dyDescent="0.2">
      <c r="A1213" s="1"/>
      <c r="B1213" s="1"/>
      <c r="C1213" s="58"/>
      <c r="D1213" s="3"/>
      <c r="E1213" s="4"/>
      <c r="F1213" s="4"/>
      <c r="G1213" s="5" t="str">
        <f t="shared" si="22"/>
        <v xml:space="preserve">  </v>
      </c>
      <c r="I1213" s="1"/>
      <c r="J1213" s="1"/>
      <c r="K1213" s="6"/>
      <c r="L1213" s="6"/>
      <c r="M1213" s="6"/>
      <c r="N1213" s="6"/>
      <c r="O1213" s="6"/>
      <c r="P1213" s="7"/>
      <c r="Q1213" s="1"/>
      <c r="R1213" s="1"/>
    </row>
    <row r="1214" spans="1:18" s="5" customFormat="1" x14ac:dyDescent="0.2">
      <c r="A1214" s="1"/>
      <c r="B1214" s="1"/>
      <c r="C1214" s="58"/>
      <c r="D1214" s="3"/>
      <c r="E1214" s="4"/>
      <c r="F1214" s="4"/>
      <c r="G1214" s="5" t="str">
        <f t="shared" si="22"/>
        <v xml:space="preserve">  </v>
      </c>
      <c r="I1214" s="1"/>
      <c r="J1214" s="1"/>
      <c r="K1214" s="6"/>
      <c r="L1214" s="6"/>
      <c r="M1214" s="6"/>
      <c r="N1214" s="6"/>
      <c r="O1214" s="6"/>
      <c r="P1214" s="7"/>
      <c r="Q1214" s="1"/>
      <c r="R1214" s="1"/>
    </row>
    <row r="1215" spans="1:18" s="5" customFormat="1" x14ac:dyDescent="0.2">
      <c r="A1215" s="1"/>
      <c r="B1215" s="1"/>
      <c r="C1215" s="58"/>
      <c r="D1215" s="3"/>
      <c r="E1215" s="4"/>
      <c r="F1215" s="4"/>
      <c r="G1215" s="5" t="str">
        <f t="shared" si="22"/>
        <v xml:space="preserve">  </v>
      </c>
      <c r="I1215" s="1"/>
      <c r="J1215" s="1"/>
      <c r="K1215" s="6"/>
      <c r="L1215" s="6"/>
      <c r="M1215" s="6"/>
      <c r="N1215" s="6"/>
      <c r="O1215" s="6"/>
      <c r="P1215" s="7"/>
      <c r="Q1215" s="1"/>
      <c r="R1215" s="1"/>
    </row>
    <row r="1216" spans="1:18" s="5" customFormat="1" x14ac:dyDescent="0.2">
      <c r="A1216" s="1"/>
      <c r="B1216" s="1"/>
      <c r="C1216" s="58"/>
      <c r="D1216" s="3"/>
      <c r="E1216" s="4"/>
      <c r="F1216" s="4"/>
      <c r="G1216" s="5" t="str">
        <f t="shared" si="22"/>
        <v xml:space="preserve">  </v>
      </c>
      <c r="I1216" s="1"/>
      <c r="J1216" s="1"/>
      <c r="K1216" s="6"/>
      <c r="L1216" s="6"/>
      <c r="M1216" s="6"/>
      <c r="N1216" s="6"/>
      <c r="O1216" s="6"/>
      <c r="P1216" s="7"/>
      <c r="Q1216" s="1"/>
      <c r="R1216" s="1"/>
    </row>
    <row r="1217" spans="1:18" s="5" customFormat="1" x14ac:dyDescent="0.2">
      <c r="A1217" s="1"/>
      <c r="B1217" s="1"/>
      <c r="C1217" s="58"/>
      <c r="D1217" s="3"/>
      <c r="E1217" s="4"/>
      <c r="F1217" s="4"/>
      <c r="G1217" s="5" t="str">
        <f t="shared" si="22"/>
        <v xml:space="preserve">  </v>
      </c>
      <c r="I1217" s="1"/>
      <c r="J1217" s="1"/>
      <c r="K1217" s="6"/>
      <c r="L1217" s="6"/>
      <c r="M1217" s="6"/>
      <c r="N1217" s="6"/>
      <c r="O1217" s="6"/>
      <c r="P1217" s="7"/>
      <c r="Q1217" s="1"/>
      <c r="R1217" s="1"/>
    </row>
    <row r="1218" spans="1:18" s="5" customFormat="1" x14ac:dyDescent="0.2">
      <c r="A1218" s="1"/>
      <c r="B1218" s="1"/>
      <c r="C1218" s="58"/>
      <c r="D1218" s="3"/>
      <c r="E1218" s="4"/>
      <c r="F1218" s="4"/>
      <c r="G1218" s="5" t="str">
        <f t="shared" si="22"/>
        <v xml:space="preserve">  </v>
      </c>
      <c r="I1218" s="1"/>
      <c r="J1218" s="1"/>
      <c r="K1218" s="6"/>
      <c r="L1218" s="6"/>
      <c r="M1218" s="6"/>
      <c r="N1218" s="6"/>
      <c r="O1218" s="6"/>
      <c r="P1218" s="7"/>
      <c r="Q1218" s="1"/>
      <c r="R1218" s="1"/>
    </row>
    <row r="1219" spans="1:18" s="5" customFormat="1" x14ac:dyDescent="0.2">
      <c r="A1219" s="1"/>
      <c r="B1219" s="1"/>
      <c r="C1219" s="58"/>
      <c r="D1219" s="3"/>
      <c r="E1219" s="4"/>
      <c r="F1219" s="4"/>
      <c r="G1219" s="5" t="str">
        <f t="shared" si="22"/>
        <v xml:space="preserve">  </v>
      </c>
      <c r="I1219" s="1"/>
      <c r="J1219" s="1"/>
      <c r="K1219" s="6"/>
      <c r="L1219" s="6"/>
      <c r="M1219" s="6"/>
      <c r="N1219" s="6"/>
      <c r="O1219" s="6"/>
      <c r="P1219" s="7"/>
      <c r="Q1219" s="1"/>
      <c r="R1219" s="1"/>
    </row>
    <row r="1220" spans="1:18" s="5" customFormat="1" x14ac:dyDescent="0.2">
      <c r="A1220" s="1"/>
      <c r="B1220" s="1"/>
      <c r="C1220" s="58"/>
      <c r="D1220" s="3"/>
      <c r="E1220" s="4"/>
      <c r="F1220" s="4"/>
      <c r="G1220" s="5" t="str">
        <f t="shared" si="22"/>
        <v xml:space="preserve">  </v>
      </c>
      <c r="I1220" s="1"/>
      <c r="J1220" s="1"/>
      <c r="K1220" s="6"/>
      <c r="L1220" s="6"/>
      <c r="M1220" s="6"/>
      <c r="N1220" s="6"/>
      <c r="O1220" s="6"/>
      <c r="P1220" s="7"/>
      <c r="Q1220" s="1"/>
      <c r="R1220" s="1"/>
    </row>
    <row r="1221" spans="1:18" s="5" customFormat="1" x14ac:dyDescent="0.2">
      <c r="A1221" s="1"/>
      <c r="B1221" s="1"/>
      <c r="C1221" s="58"/>
      <c r="D1221" s="3"/>
      <c r="E1221" s="4"/>
      <c r="F1221" s="4"/>
      <c r="G1221" s="5" t="str">
        <f t="shared" si="22"/>
        <v xml:space="preserve">  </v>
      </c>
      <c r="I1221" s="1"/>
      <c r="J1221" s="1"/>
      <c r="K1221" s="6"/>
      <c r="L1221" s="6"/>
      <c r="M1221" s="6"/>
      <c r="N1221" s="6"/>
      <c r="O1221" s="6"/>
      <c r="P1221" s="7"/>
      <c r="Q1221" s="1"/>
      <c r="R1221" s="1"/>
    </row>
    <row r="1222" spans="1:18" s="5" customFormat="1" x14ac:dyDescent="0.2">
      <c r="A1222" s="1"/>
      <c r="B1222" s="1"/>
      <c r="C1222" s="58"/>
      <c r="D1222" s="3"/>
      <c r="E1222" s="4"/>
      <c r="F1222" s="4"/>
      <c r="G1222" s="5" t="str">
        <f t="shared" si="22"/>
        <v xml:space="preserve">  </v>
      </c>
      <c r="I1222" s="1"/>
      <c r="J1222" s="1"/>
      <c r="K1222" s="6"/>
      <c r="L1222" s="6"/>
      <c r="M1222" s="6"/>
      <c r="N1222" s="6"/>
      <c r="O1222" s="6"/>
      <c r="P1222" s="7"/>
      <c r="Q1222" s="1"/>
      <c r="R1222" s="1"/>
    </row>
    <row r="1223" spans="1:18" s="5" customFormat="1" x14ac:dyDescent="0.2">
      <c r="A1223" s="1"/>
      <c r="B1223" s="1"/>
      <c r="C1223" s="58"/>
      <c r="D1223" s="3"/>
      <c r="E1223" s="4"/>
      <c r="F1223" s="4"/>
      <c r="G1223" s="5" t="str">
        <f t="shared" si="22"/>
        <v xml:space="preserve">  </v>
      </c>
      <c r="I1223" s="1"/>
      <c r="J1223" s="1"/>
      <c r="K1223" s="6"/>
      <c r="L1223" s="6"/>
      <c r="M1223" s="6"/>
      <c r="N1223" s="6"/>
      <c r="O1223" s="6"/>
      <c r="P1223" s="7"/>
      <c r="Q1223" s="1"/>
      <c r="R1223" s="1"/>
    </row>
    <row r="1224" spans="1:18" s="5" customFormat="1" x14ac:dyDescent="0.2">
      <c r="A1224" s="1"/>
      <c r="B1224" s="1"/>
      <c r="C1224" s="58"/>
      <c r="D1224" s="3"/>
      <c r="E1224" s="4"/>
      <c r="F1224" s="4"/>
      <c r="G1224" s="5" t="str">
        <f t="shared" si="22"/>
        <v xml:space="preserve">  </v>
      </c>
      <c r="I1224" s="1"/>
      <c r="J1224" s="1"/>
      <c r="K1224" s="6"/>
      <c r="L1224" s="6"/>
      <c r="M1224" s="6"/>
      <c r="N1224" s="6"/>
      <c r="O1224" s="6"/>
      <c r="P1224" s="7"/>
      <c r="Q1224" s="1"/>
      <c r="R1224" s="1"/>
    </row>
    <row r="1225" spans="1:18" s="5" customFormat="1" x14ac:dyDescent="0.2">
      <c r="A1225" s="1"/>
      <c r="B1225" s="1"/>
      <c r="C1225" s="58"/>
      <c r="D1225" s="3"/>
      <c r="E1225" s="4"/>
      <c r="F1225" s="4"/>
      <c r="G1225" s="5" t="str">
        <f t="shared" si="22"/>
        <v xml:space="preserve">  </v>
      </c>
      <c r="I1225" s="1"/>
      <c r="J1225" s="1"/>
      <c r="K1225" s="6"/>
      <c r="L1225" s="6"/>
      <c r="M1225" s="6"/>
      <c r="N1225" s="6"/>
      <c r="O1225" s="6"/>
      <c r="P1225" s="7"/>
      <c r="Q1225" s="1"/>
      <c r="R1225" s="1"/>
    </row>
    <row r="1226" spans="1:18" s="5" customFormat="1" x14ac:dyDescent="0.2">
      <c r="A1226" s="1"/>
      <c r="B1226" s="1"/>
      <c r="C1226" s="58"/>
      <c r="D1226" s="3"/>
      <c r="E1226" s="4"/>
      <c r="F1226" s="4"/>
      <c r="G1226" s="5" t="str">
        <f t="shared" si="22"/>
        <v xml:space="preserve">  </v>
      </c>
      <c r="I1226" s="1"/>
      <c r="J1226" s="1"/>
      <c r="K1226" s="6"/>
      <c r="L1226" s="6"/>
      <c r="M1226" s="6"/>
      <c r="N1226" s="6"/>
      <c r="O1226" s="6"/>
      <c r="P1226" s="7"/>
      <c r="Q1226" s="1"/>
      <c r="R1226" s="1"/>
    </row>
    <row r="1227" spans="1:18" s="5" customFormat="1" x14ac:dyDescent="0.2">
      <c r="A1227" s="1"/>
      <c r="B1227" s="1"/>
      <c r="C1227" s="58"/>
      <c r="D1227" s="3"/>
      <c r="E1227" s="4"/>
      <c r="F1227" s="4"/>
      <c r="G1227" s="5" t="str">
        <f t="shared" si="22"/>
        <v xml:space="preserve">  </v>
      </c>
      <c r="I1227" s="1"/>
      <c r="J1227" s="1"/>
      <c r="K1227" s="6"/>
      <c r="L1227" s="6"/>
      <c r="M1227" s="6"/>
      <c r="N1227" s="6"/>
      <c r="O1227" s="6"/>
      <c r="P1227" s="7"/>
      <c r="Q1227" s="1"/>
      <c r="R1227" s="1"/>
    </row>
    <row r="1228" spans="1:18" s="5" customFormat="1" x14ac:dyDescent="0.2">
      <c r="A1228" s="1"/>
      <c r="B1228" s="1"/>
      <c r="C1228" s="58"/>
      <c r="D1228" s="3"/>
      <c r="E1228" s="4"/>
      <c r="F1228" s="4"/>
      <c r="G1228" s="5" t="str">
        <f t="shared" si="22"/>
        <v xml:space="preserve">  </v>
      </c>
      <c r="I1228" s="1"/>
      <c r="J1228" s="1"/>
      <c r="K1228" s="6"/>
      <c r="L1228" s="6"/>
      <c r="M1228" s="6"/>
      <c r="N1228" s="6"/>
      <c r="O1228" s="6"/>
      <c r="P1228" s="7"/>
      <c r="Q1228" s="1"/>
      <c r="R1228" s="1"/>
    </row>
    <row r="1229" spans="1:18" s="5" customFormat="1" x14ac:dyDescent="0.2">
      <c r="A1229" s="1"/>
      <c r="B1229" s="1"/>
      <c r="C1229" s="58"/>
      <c r="D1229" s="3"/>
      <c r="E1229" s="4"/>
      <c r="F1229" s="4"/>
      <c r="G1229" s="5" t="str">
        <f t="shared" si="22"/>
        <v xml:space="preserve">  </v>
      </c>
      <c r="I1229" s="1"/>
      <c r="J1229" s="1"/>
      <c r="K1229" s="6"/>
      <c r="L1229" s="6"/>
      <c r="M1229" s="6"/>
      <c r="N1229" s="6"/>
      <c r="O1229" s="6"/>
      <c r="P1229" s="7"/>
      <c r="Q1229" s="1"/>
      <c r="R1229" s="1"/>
    </row>
    <row r="1230" spans="1:18" s="5" customFormat="1" x14ac:dyDescent="0.2">
      <c r="A1230" s="1"/>
      <c r="B1230" s="1"/>
      <c r="C1230" s="58"/>
      <c r="D1230" s="3"/>
      <c r="E1230" s="4"/>
      <c r="F1230" s="4"/>
      <c r="G1230" s="5" t="str">
        <f t="shared" si="22"/>
        <v xml:space="preserve">  </v>
      </c>
      <c r="I1230" s="1"/>
      <c r="J1230" s="1"/>
      <c r="K1230" s="6"/>
      <c r="L1230" s="6"/>
      <c r="M1230" s="6"/>
      <c r="N1230" s="6"/>
      <c r="O1230" s="6"/>
      <c r="P1230" s="7"/>
      <c r="Q1230" s="1"/>
      <c r="R1230" s="1"/>
    </row>
    <row r="1231" spans="1:18" s="5" customFormat="1" x14ac:dyDescent="0.2">
      <c r="A1231" s="1"/>
      <c r="B1231" s="1"/>
      <c r="C1231" s="58"/>
      <c r="D1231" s="3"/>
      <c r="E1231" s="4"/>
      <c r="F1231" s="4"/>
      <c r="G1231" s="5" t="str">
        <f t="shared" si="22"/>
        <v xml:space="preserve">  </v>
      </c>
      <c r="I1231" s="1"/>
      <c r="J1231" s="1"/>
      <c r="K1231" s="6"/>
      <c r="L1231" s="6"/>
      <c r="M1231" s="6"/>
      <c r="N1231" s="6"/>
      <c r="O1231" s="6"/>
      <c r="P1231" s="7"/>
      <c r="Q1231" s="1"/>
      <c r="R1231" s="1"/>
    </row>
    <row r="1232" spans="1:18" s="5" customFormat="1" x14ac:dyDescent="0.2">
      <c r="A1232" s="1"/>
      <c r="B1232" s="1"/>
      <c r="C1232" s="58"/>
      <c r="D1232" s="3"/>
      <c r="E1232" s="4"/>
      <c r="F1232" s="4"/>
      <c r="G1232" s="5" t="str">
        <f t="shared" si="22"/>
        <v xml:space="preserve">  </v>
      </c>
      <c r="I1232" s="1"/>
      <c r="J1232" s="1"/>
      <c r="K1232" s="6"/>
      <c r="L1232" s="6"/>
      <c r="M1232" s="6"/>
      <c r="N1232" s="6"/>
      <c r="O1232" s="6"/>
      <c r="P1232" s="7"/>
      <c r="Q1232" s="1"/>
      <c r="R1232" s="1"/>
    </row>
    <row r="1233" spans="1:18" s="5" customFormat="1" x14ac:dyDescent="0.2">
      <c r="A1233" s="1"/>
      <c r="B1233" s="1"/>
      <c r="C1233" s="58"/>
      <c r="D1233" s="3"/>
      <c r="E1233" s="4"/>
      <c r="F1233" s="4"/>
      <c r="G1233" s="5" t="str">
        <f t="shared" si="22"/>
        <v xml:space="preserve">  </v>
      </c>
      <c r="I1233" s="1"/>
      <c r="J1233" s="1"/>
      <c r="K1233" s="6"/>
      <c r="L1233" s="6"/>
      <c r="M1233" s="6"/>
      <c r="N1233" s="6"/>
      <c r="O1233" s="6"/>
      <c r="P1233" s="7"/>
      <c r="Q1233" s="1"/>
      <c r="R1233" s="1"/>
    </row>
    <row r="1234" spans="1:18" s="5" customFormat="1" x14ac:dyDescent="0.2">
      <c r="A1234" s="1"/>
      <c r="B1234" s="1"/>
      <c r="C1234" s="58"/>
      <c r="D1234" s="3"/>
      <c r="E1234" s="4"/>
      <c r="F1234" s="4"/>
      <c r="G1234" s="5" t="str">
        <f t="shared" si="22"/>
        <v xml:space="preserve">  </v>
      </c>
      <c r="I1234" s="1"/>
      <c r="J1234" s="1"/>
      <c r="K1234" s="6"/>
      <c r="L1234" s="6"/>
      <c r="M1234" s="6"/>
      <c r="N1234" s="6"/>
      <c r="O1234" s="6"/>
      <c r="P1234" s="7"/>
      <c r="Q1234" s="1"/>
      <c r="R1234" s="1"/>
    </row>
    <row r="1235" spans="1:18" s="5" customFormat="1" x14ac:dyDescent="0.2">
      <c r="A1235" s="1"/>
      <c r="B1235" s="1"/>
      <c r="C1235" s="58"/>
      <c r="D1235" s="3"/>
      <c r="E1235" s="4"/>
      <c r="F1235" s="4"/>
      <c r="G1235" s="5" t="str">
        <f t="shared" si="22"/>
        <v xml:space="preserve">  </v>
      </c>
      <c r="I1235" s="1"/>
      <c r="J1235" s="1"/>
      <c r="K1235" s="6"/>
      <c r="L1235" s="6"/>
      <c r="M1235" s="6"/>
      <c r="N1235" s="6"/>
      <c r="O1235" s="6"/>
      <c r="P1235" s="7"/>
      <c r="Q1235" s="1"/>
      <c r="R1235" s="1"/>
    </row>
    <row r="1236" spans="1:18" s="5" customFormat="1" x14ac:dyDescent="0.2">
      <c r="A1236" s="1"/>
      <c r="B1236" s="1"/>
      <c r="C1236" s="58"/>
      <c r="D1236" s="3"/>
      <c r="E1236" s="4"/>
      <c r="F1236" s="4"/>
      <c r="G1236" s="5" t="str">
        <f t="shared" si="22"/>
        <v xml:space="preserve">  </v>
      </c>
      <c r="I1236" s="1"/>
      <c r="J1236" s="1"/>
      <c r="K1236" s="6"/>
      <c r="L1236" s="6"/>
      <c r="M1236" s="6"/>
      <c r="N1236" s="6"/>
      <c r="O1236" s="6"/>
      <c r="P1236" s="7"/>
      <c r="Q1236" s="1"/>
      <c r="R1236" s="1"/>
    </row>
    <row r="1237" spans="1:18" s="5" customFormat="1" x14ac:dyDescent="0.2">
      <c r="A1237" s="1"/>
      <c r="B1237" s="1"/>
      <c r="C1237" s="58"/>
      <c r="D1237" s="3"/>
      <c r="E1237" s="4"/>
      <c r="F1237" s="4"/>
      <c r="G1237" s="5" t="str">
        <f t="shared" si="22"/>
        <v xml:space="preserve">  </v>
      </c>
      <c r="I1237" s="1"/>
      <c r="J1237" s="1"/>
      <c r="K1237" s="6"/>
      <c r="L1237" s="6"/>
      <c r="M1237" s="6"/>
      <c r="N1237" s="6"/>
      <c r="O1237" s="6"/>
      <c r="P1237" s="7"/>
      <c r="Q1237" s="1"/>
      <c r="R1237" s="1"/>
    </row>
    <row r="1238" spans="1:18" s="5" customFormat="1" x14ac:dyDescent="0.2">
      <c r="A1238" s="1"/>
      <c r="B1238" s="1"/>
      <c r="C1238" s="58"/>
      <c r="D1238" s="3"/>
      <c r="E1238" s="4"/>
      <c r="F1238" s="4"/>
      <c r="G1238" s="5" t="str">
        <f t="shared" si="22"/>
        <v xml:space="preserve">  </v>
      </c>
      <c r="I1238" s="1"/>
      <c r="J1238" s="1"/>
      <c r="K1238" s="6"/>
      <c r="L1238" s="6"/>
      <c r="M1238" s="6"/>
      <c r="N1238" s="6"/>
      <c r="O1238" s="6"/>
      <c r="P1238" s="7"/>
      <c r="Q1238" s="1"/>
      <c r="R1238" s="1"/>
    </row>
    <row r="1239" spans="1:18" s="5" customFormat="1" x14ac:dyDescent="0.2">
      <c r="A1239" s="1"/>
      <c r="B1239" s="1"/>
      <c r="C1239" s="58"/>
      <c r="D1239" s="3"/>
      <c r="E1239" s="4"/>
      <c r="F1239" s="4"/>
      <c r="G1239" s="5" t="str">
        <f t="shared" si="22"/>
        <v xml:space="preserve">  </v>
      </c>
      <c r="I1239" s="1"/>
      <c r="J1239" s="1"/>
      <c r="K1239" s="6"/>
      <c r="L1239" s="6"/>
      <c r="M1239" s="6"/>
      <c r="N1239" s="6"/>
      <c r="O1239" s="6"/>
      <c r="P1239" s="7"/>
      <c r="Q1239" s="1"/>
      <c r="R1239" s="1"/>
    </row>
    <row r="1240" spans="1:18" s="5" customFormat="1" x14ac:dyDescent="0.2">
      <c r="A1240" s="1"/>
      <c r="B1240" s="1"/>
      <c r="C1240" s="58"/>
      <c r="D1240" s="3"/>
      <c r="E1240" s="4"/>
      <c r="F1240" s="4"/>
      <c r="G1240" s="5" t="str">
        <f t="shared" si="22"/>
        <v xml:space="preserve">  </v>
      </c>
      <c r="I1240" s="1"/>
      <c r="J1240" s="1"/>
      <c r="K1240" s="6"/>
      <c r="L1240" s="6"/>
      <c r="M1240" s="6"/>
      <c r="N1240" s="6"/>
      <c r="O1240" s="6"/>
      <c r="P1240" s="7"/>
      <c r="Q1240" s="1"/>
      <c r="R1240" s="1"/>
    </row>
    <row r="1241" spans="1:18" s="5" customFormat="1" x14ac:dyDescent="0.2">
      <c r="A1241" s="1"/>
      <c r="B1241" s="1"/>
      <c r="C1241" s="58"/>
      <c r="D1241" s="3"/>
      <c r="E1241" s="4"/>
      <c r="F1241" s="4"/>
      <c r="G1241" s="5" t="str">
        <f t="shared" si="22"/>
        <v xml:space="preserve">  </v>
      </c>
      <c r="I1241" s="1"/>
      <c r="J1241" s="1"/>
      <c r="K1241" s="6"/>
      <c r="L1241" s="6"/>
      <c r="M1241" s="6"/>
      <c r="N1241" s="6"/>
      <c r="O1241" s="6"/>
      <c r="P1241" s="7"/>
      <c r="Q1241" s="1"/>
      <c r="R1241" s="1"/>
    </row>
    <row r="1242" spans="1:18" s="5" customFormat="1" x14ac:dyDescent="0.2">
      <c r="A1242" s="1"/>
      <c r="B1242" s="1"/>
      <c r="C1242" s="58"/>
      <c r="D1242" s="3"/>
      <c r="E1242" s="4"/>
      <c r="F1242" s="4"/>
      <c r="G1242" s="5" t="str">
        <f t="shared" si="22"/>
        <v xml:space="preserve">  </v>
      </c>
      <c r="I1242" s="1"/>
      <c r="J1242" s="1"/>
      <c r="K1242" s="6"/>
      <c r="L1242" s="6"/>
      <c r="M1242" s="6"/>
      <c r="N1242" s="6"/>
      <c r="O1242" s="6"/>
      <c r="P1242" s="7"/>
      <c r="Q1242" s="1"/>
      <c r="R1242" s="1"/>
    </row>
    <row r="1243" spans="1:18" s="5" customFormat="1" x14ac:dyDescent="0.2">
      <c r="A1243" s="1"/>
      <c r="B1243" s="1"/>
      <c r="C1243" s="58"/>
      <c r="D1243" s="3"/>
      <c r="E1243" s="4"/>
      <c r="F1243" s="4"/>
      <c r="G1243" s="5" t="str">
        <f t="shared" si="22"/>
        <v xml:space="preserve">  </v>
      </c>
      <c r="I1243" s="1"/>
      <c r="J1243" s="1"/>
      <c r="K1243" s="6"/>
      <c r="L1243" s="6"/>
      <c r="M1243" s="6"/>
      <c r="N1243" s="6"/>
      <c r="O1243" s="6"/>
      <c r="P1243" s="7"/>
      <c r="Q1243" s="1"/>
      <c r="R1243" s="1"/>
    </row>
    <row r="1244" spans="1:18" s="5" customFormat="1" x14ac:dyDescent="0.2">
      <c r="A1244" s="1"/>
      <c r="B1244" s="1"/>
      <c r="C1244" s="58"/>
      <c r="D1244" s="3"/>
      <c r="E1244" s="4"/>
      <c r="F1244" s="4"/>
      <c r="G1244" s="5" t="str">
        <f t="shared" si="22"/>
        <v xml:space="preserve">  </v>
      </c>
      <c r="I1244" s="1"/>
      <c r="J1244" s="1"/>
      <c r="K1244" s="6"/>
      <c r="L1244" s="6"/>
      <c r="M1244" s="6"/>
      <c r="N1244" s="6"/>
      <c r="O1244" s="6"/>
      <c r="P1244" s="7"/>
      <c r="Q1244" s="1"/>
      <c r="R1244" s="1"/>
    </row>
    <row r="1245" spans="1:18" s="5" customFormat="1" x14ac:dyDescent="0.2">
      <c r="A1245" s="1"/>
      <c r="B1245" s="1"/>
      <c r="C1245" s="58"/>
      <c r="D1245" s="3"/>
      <c r="E1245" s="4"/>
      <c r="F1245" s="4"/>
      <c r="G1245" s="5" t="str">
        <f t="shared" si="22"/>
        <v xml:space="preserve">  </v>
      </c>
      <c r="I1245" s="1"/>
      <c r="J1245" s="1"/>
      <c r="K1245" s="6"/>
      <c r="L1245" s="6"/>
      <c r="M1245" s="6"/>
      <c r="N1245" s="6"/>
      <c r="O1245" s="6"/>
      <c r="P1245" s="7"/>
      <c r="Q1245" s="1"/>
      <c r="R1245" s="1"/>
    </row>
    <row r="1246" spans="1:18" s="5" customFormat="1" x14ac:dyDescent="0.2">
      <c r="A1246" s="1"/>
      <c r="B1246" s="1"/>
      <c r="C1246" s="58"/>
      <c r="D1246" s="3"/>
      <c r="E1246" s="4"/>
      <c r="F1246" s="4"/>
      <c r="G1246" s="5" t="str">
        <f t="shared" si="22"/>
        <v xml:space="preserve">  </v>
      </c>
      <c r="I1246" s="1"/>
      <c r="J1246" s="1"/>
      <c r="K1246" s="6"/>
      <c r="L1246" s="6"/>
      <c r="M1246" s="6"/>
      <c r="N1246" s="6"/>
      <c r="O1246" s="6"/>
      <c r="P1246" s="7"/>
      <c r="Q1246" s="1"/>
      <c r="R1246" s="1"/>
    </row>
    <row r="1247" spans="1:18" s="5" customFormat="1" x14ac:dyDescent="0.2">
      <c r="A1247" s="1"/>
      <c r="B1247" s="1"/>
      <c r="C1247" s="58"/>
      <c r="D1247" s="3"/>
      <c r="E1247" s="4"/>
      <c r="F1247" s="4"/>
      <c r="G1247" s="5" t="str">
        <f t="shared" si="22"/>
        <v xml:space="preserve">  </v>
      </c>
      <c r="I1247" s="1"/>
      <c r="J1247" s="1"/>
      <c r="K1247" s="6"/>
      <c r="L1247" s="6"/>
      <c r="M1247" s="6"/>
      <c r="N1247" s="6"/>
      <c r="O1247" s="6"/>
      <c r="P1247" s="7"/>
      <c r="Q1247" s="1"/>
      <c r="R1247" s="1"/>
    </row>
    <row r="1248" spans="1:18" s="5" customFormat="1" x14ac:dyDescent="0.2">
      <c r="A1248" s="1"/>
      <c r="B1248" s="1"/>
      <c r="C1248" s="58"/>
      <c r="D1248" s="3"/>
      <c r="E1248" s="4"/>
      <c r="F1248" s="4"/>
      <c r="G1248" s="5" t="str">
        <f t="shared" si="22"/>
        <v xml:space="preserve">  </v>
      </c>
      <c r="I1248" s="1"/>
      <c r="J1248" s="1"/>
      <c r="K1248" s="6"/>
      <c r="L1248" s="6"/>
      <c r="M1248" s="6"/>
      <c r="N1248" s="6"/>
      <c r="O1248" s="6"/>
      <c r="P1248" s="7"/>
      <c r="Q1248" s="1"/>
      <c r="R1248" s="1"/>
    </row>
    <row r="1249" spans="1:18" s="5" customFormat="1" x14ac:dyDescent="0.2">
      <c r="A1249" s="1"/>
      <c r="B1249" s="1"/>
      <c r="C1249" s="58"/>
      <c r="D1249" s="3"/>
      <c r="E1249" s="4"/>
      <c r="F1249" s="4"/>
      <c r="G1249" s="5" t="str">
        <f t="shared" si="22"/>
        <v xml:space="preserve">  </v>
      </c>
      <c r="I1249" s="1"/>
      <c r="J1249" s="1"/>
      <c r="K1249" s="6"/>
      <c r="L1249" s="6"/>
      <c r="M1249" s="6"/>
      <c r="N1249" s="6"/>
      <c r="O1249" s="6"/>
      <c r="P1249" s="7"/>
      <c r="Q1249" s="1"/>
      <c r="R1249" s="1"/>
    </row>
    <row r="1250" spans="1:18" s="5" customFormat="1" x14ac:dyDescent="0.2">
      <c r="A1250" s="1"/>
      <c r="B1250" s="1"/>
      <c r="C1250" s="58"/>
      <c r="D1250" s="3"/>
      <c r="E1250" s="4"/>
      <c r="F1250" s="4"/>
      <c r="G1250" s="5" t="str">
        <f t="shared" si="22"/>
        <v xml:space="preserve">  </v>
      </c>
      <c r="I1250" s="1"/>
      <c r="J1250" s="1"/>
      <c r="K1250" s="6"/>
      <c r="L1250" s="6"/>
      <c r="M1250" s="6"/>
      <c r="N1250" s="6"/>
      <c r="O1250" s="6"/>
      <c r="P1250" s="7"/>
      <c r="Q1250" s="1"/>
      <c r="R1250" s="1"/>
    </row>
    <row r="1251" spans="1:18" s="5" customFormat="1" x14ac:dyDescent="0.2">
      <c r="A1251" s="1"/>
      <c r="B1251" s="1"/>
      <c r="C1251" s="58"/>
      <c r="D1251" s="3"/>
      <c r="E1251" s="4"/>
      <c r="F1251" s="4"/>
      <c r="G1251" s="5" t="str">
        <f t="shared" si="22"/>
        <v xml:space="preserve">  </v>
      </c>
      <c r="I1251" s="1"/>
      <c r="J1251" s="1"/>
      <c r="K1251" s="6"/>
      <c r="L1251" s="6"/>
      <c r="M1251" s="6"/>
      <c r="N1251" s="6"/>
      <c r="O1251" s="6"/>
      <c r="P1251" s="7"/>
      <c r="Q1251" s="1"/>
      <c r="R1251" s="1"/>
    </row>
    <row r="1252" spans="1:18" s="5" customFormat="1" x14ac:dyDescent="0.2">
      <c r="A1252" s="1"/>
      <c r="B1252" s="1"/>
      <c r="C1252" s="58"/>
      <c r="D1252" s="3"/>
      <c r="E1252" s="4"/>
      <c r="F1252" s="4"/>
      <c r="G1252" s="5" t="str">
        <f t="shared" si="22"/>
        <v xml:space="preserve">  </v>
      </c>
      <c r="I1252" s="1"/>
      <c r="J1252" s="1"/>
      <c r="K1252" s="6"/>
      <c r="L1252" s="6"/>
      <c r="M1252" s="6"/>
      <c r="N1252" s="6"/>
      <c r="O1252" s="6"/>
      <c r="P1252" s="7"/>
      <c r="Q1252" s="1"/>
      <c r="R1252" s="1"/>
    </row>
    <row r="1253" spans="1:18" s="5" customFormat="1" x14ac:dyDescent="0.2">
      <c r="A1253" s="1"/>
      <c r="B1253" s="1"/>
      <c r="C1253" s="58"/>
      <c r="D1253" s="3"/>
      <c r="E1253" s="4"/>
      <c r="F1253" s="4"/>
      <c r="G1253" s="5" t="str">
        <f t="shared" si="22"/>
        <v xml:space="preserve">  </v>
      </c>
      <c r="I1253" s="1"/>
      <c r="J1253" s="1"/>
      <c r="K1253" s="6"/>
      <c r="L1253" s="6"/>
      <c r="M1253" s="6"/>
      <c r="N1253" s="6"/>
      <c r="O1253" s="6"/>
      <c r="P1253" s="7"/>
      <c r="Q1253" s="1"/>
      <c r="R1253" s="1"/>
    </row>
    <row r="1254" spans="1:18" s="5" customFormat="1" x14ac:dyDescent="0.2">
      <c r="A1254" s="1"/>
      <c r="B1254" s="1"/>
      <c r="C1254" s="58"/>
      <c r="D1254" s="3"/>
      <c r="E1254" s="4"/>
      <c r="F1254" s="4"/>
      <c r="G1254" s="5" t="str">
        <f t="shared" si="22"/>
        <v xml:space="preserve">  </v>
      </c>
      <c r="I1254" s="1"/>
      <c r="J1254" s="1"/>
      <c r="K1254" s="6"/>
      <c r="L1254" s="6"/>
      <c r="M1254" s="6"/>
      <c r="N1254" s="6"/>
      <c r="O1254" s="6"/>
      <c r="P1254" s="7"/>
      <c r="Q1254" s="1"/>
      <c r="R1254" s="1"/>
    </row>
    <row r="1255" spans="1:18" s="5" customFormat="1" x14ac:dyDescent="0.2">
      <c r="A1255" s="1"/>
      <c r="B1255" s="1"/>
      <c r="C1255" s="58"/>
      <c r="D1255" s="3"/>
      <c r="E1255" s="4"/>
      <c r="F1255" s="4"/>
      <c r="G1255" s="5" t="str">
        <f t="shared" si="22"/>
        <v xml:space="preserve">  </v>
      </c>
      <c r="I1255" s="1"/>
      <c r="J1255" s="1"/>
      <c r="K1255" s="6"/>
      <c r="L1255" s="6"/>
      <c r="M1255" s="6"/>
      <c r="N1255" s="6"/>
      <c r="O1255" s="6"/>
      <c r="P1255" s="7"/>
      <c r="Q1255" s="1"/>
      <c r="R1255" s="1"/>
    </row>
    <row r="1256" spans="1:18" s="5" customFormat="1" x14ac:dyDescent="0.2">
      <c r="A1256" s="1"/>
      <c r="B1256" s="1"/>
      <c r="C1256" s="58"/>
      <c r="D1256" s="3"/>
      <c r="E1256" s="4"/>
      <c r="F1256" s="4"/>
      <c r="G1256" s="5" t="str">
        <f t="shared" si="22"/>
        <v xml:space="preserve">  </v>
      </c>
      <c r="I1256" s="1"/>
      <c r="J1256" s="1"/>
      <c r="K1256" s="6"/>
      <c r="L1256" s="6"/>
      <c r="M1256" s="6"/>
      <c r="N1256" s="6"/>
      <c r="O1256" s="6"/>
      <c r="P1256" s="7"/>
      <c r="Q1256" s="1"/>
      <c r="R1256" s="1"/>
    </row>
    <row r="1257" spans="1:18" s="5" customFormat="1" x14ac:dyDescent="0.2">
      <c r="A1257" s="1"/>
      <c r="B1257" s="1"/>
      <c r="C1257" s="58"/>
      <c r="D1257" s="3"/>
      <c r="E1257" s="4"/>
      <c r="F1257" s="4"/>
      <c r="G1257" s="5" t="str">
        <f t="shared" si="22"/>
        <v xml:space="preserve">  </v>
      </c>
      <c r="I1257" s="1"/>
      <c r="J1257" s="1"/>
      <c r="K1257" s="6"/>
      <c r="L1257" s="6"/>
      <c r="M1257" s="6"/>
      <c r="N1257" s="6"/>
      <c r="O1257" s="6"/>
      <c r="P1257" s="7"/>
      <c r="Q1257" s="1"/>
      <c r="R1257" s="1"/>
    </row>
    <row r="1258" spans="1:18" s="5" customFormat="1" x14ac:dyDescent="0.2">
      <c r="A1258" s="1"/>
      <c r="B1258" s="1"/>
      <c r="C1258" s="58"/>
      <c r="D1258" s="3"/>
      <c r="E1258" s="4"/>
      <c r="F1258" s="4"/>
      <c r="G1258" s="5" t="str">
        <f t="shared" si="22"/>
        <v xml:space="preserve">  </v>
      </c>
      <c r="I1258" s="1"/>
      <c r="J1258" s="1"/>
      <c r="K1258" s="6"/>
      <c r="L1258" s="6"/>
      <c r="M1258" s="6"/>
      <c r="N1258" s="6"/>
      <c r="O1258" s="6"/>
      <c r="P1258" s="7"/>
      <c r="Q1258" s="1"/>
      <c r="R1258" s="1"/>
    </row>
    <row r="1259" spans="1:18" s="5" customFormat="1" x14ac:dyDescent="0.2">
      <c r="A1259" s="1"/>
      <c r="B1259" s="1"/>
      <c r="C1259" s="58"/>
      <c r="D1259" s="3"/>
      <c r="E1259" s="4"/>
      <c r="F1259" s="4"/>
      <c r="G1259" s="5" t="str">
        <f t="shared" si="22"/>
        <v xml:space="preserve">  </v>
      </c>
      <c r="I1259" s="1"/>
      <c r="J1259" s="1"/>
      <c r="K1259" s="6"/>
      <c r="L1259" s="6"/>
      <c r="M1259" s="6"/>
      <c r="N1259" s="6"/>
      <c r="O1259" s="6"/>
      <c r="P1259" s="7"/>
      <c r="Q1259" s="1"/>
      <c r="R1259" s="1"/>
    </row>
    <row r="1260" spans="1:18" s="5" customFormat="1" x14ac:dyDescent="0.2">
      <c r="A1260" s="1"/>
      <c r="B1260" s="1"/>
      <c r="C1260" s="58"/>
      <c r="D1260" s="3"/>
      <c r="E1260" s="4"/>
      <c r="F1260" s="4"/>
      <c r="G1260" s="5" t="str">
        <f t="shared" si="22"/>
        <v xml:space="preserve">  </v>
      </c>
      <c r="I1260" s="1"/>
      <c r="J1260" s="1"/>
      <c r="K1260" s="6"/>
      <c r="L1260" s="6"/>
      <c r="M1260" s="6"/>
      <c r="N1260" s="6"/>
      <c r="O1260" s="6"/>
      <c r="P1260" s="7"/>
      <c r="Q1260" s="1"/>
      <c r="R1260" s="1"/>
    </row>
    <row r="1261" spans="1:18" s="5" customFormat="1" x14ac:dyDescent="0.2">
      <c r="A1261" s="1"/>
      <c r="B1261" s="1"/>
      <c r="C1261" s="58"/>
      <c r="D1261" s="3"/>
      <c r="E1261" s="4"/>
      <c r="F1261" s="4"/>
      <c r="G1261" s="5" t="str">
        <f t="shared" ref="G1261:G1324" si="23">IF(E1261=0,"  ",(IF(F1261=0,"  ",+E1261*F1261)))</f>
        <v xml:space="preserve">  </v>
      </c>
      <c r="I1261" s="1"/>
      <c r="J1261" s="1"/>
      <c r="K1261" s="6"/>
      <c r="L1261" s="6"/>
      <c r="M1261" s="6"/>
      <c r="N1261" s="6"/>
      <c r="O1261" s="6"/>
      <c r="P1261" s="7"/>
      <c r="Q1261" s="1"/>
      <c r="R1261" s="1"/>
    </row>
    <row r="1262" spans="1:18" s="5" customFormat="1" x14ac:dyDescent="0.2">
      <c r="A1262" s="1"/>
      <c r="B1262" s="1"/>
      <c r="C1262" s="58"/>
      <c r="D1262" s="3"/>
      <c r="E1262" s="4"/>
      <c r="F1262" s="4"/>
      <c r="G1262" s="5" t="str">
        <f t="shared" si="23"/>
        <v xml:space="preserve">  </v>
      </c>
      <c r="I1262" s="1"/>
      <c r="J1262" s="1"/>
      <c r="K1262" s="6"/>
      <c r="L1262" s="6"/>
      <c r="M1262" s="6"/>
      <c r="N1262" s="6"/>
      <c r="O1262" s="6"/>
      <c r="P1262" s="7"/>
      <c r="Q1262" s="1"/>
      <c r="R1262" s="1"/>
    </row>
    <row r="1263" spans="1:18" s="5" customFormat="1" x14ac:dyDescent="0.2">
      <c r="A1263" s="1"/>
      <c r="B1263" s="1"/>
      <c r="C1263" s="58"/>
      <c r="D1263" s="3"/>
      <c r="E1263" s="4"/>
      <c r="F1263" s="4"/>
      <c r="G1263" s="5" t="str">
        <f t="shared" si="23"/>
        <v xml:space="preserve">  </v>
      </c>
      <c r="I1263" s="1"/>
      <c r="J1263" s="1"/>
      <c r="K1263" s="6"/>
      <c r="L1263" s="6"/>
      <c r="M1263" s="6"/>
      <c r="N1263" s="6"/>
      <c r="O1263" s="6"/>
      <c r="P1263" s="7"/>
      <c r="Q1263" s="1"/>
      <c r="R1263" s="1"/>
    </row>
    <row r="1264" spans="1:18" s="5" customFormat="1" x14ac:dyDescent="0.2">
      <c r="A1264" s="1"/>
      <c r="B1264" s="1"/>
      <c r="C1264" s="58"/>
      <c r="D1264" s="3"/>
      <c r="E1264" s="4"/>
      <c r="F1264" s="4"/>
      <c r="G1264" s="5" t="str">
        <f t="shared" si="23"/>
        <v xml:space="preserve">  </v>
      </c>
      <c r="I1264" s="1"/>
      <c r="J1264" s="1"/>
      <c r="K1264" s="6"/>
      <c r="L1264" s="6"/>
      <c r="M1264" s="6"/>
      <c r="N1264" s="6"/>
      <c r="O1264" s="6"/>
      <c r="P1264" s="7"/>
      <c r="Q1264" s="1"/>
      <c r="R1264" s="1"/>
    </row>
    <row r="1265" spans="1:18" s="5" customFormat="1" x14ac:dyDescent="0.2">
      <c r="A1265" s="1"/>
      <c r="B1265" s="1"/>
      <c r="C1265" s="58"/>
      <c r="D1265" s="3"/>
      <c r="E1265" s="4"/>
      <c r="F1265" s="4"/>
      <c r="G1265" s="5" t="str">
        <f t="shared" si="23"/>
        <v xml:space="preserve">  </v>
      </c>
      <c r="I1265" s="1"/>
      <c r="J1265" s="1"/>
      <c r="K1265" s="6"/>
      <c r="L1265" s="6"/>
      <c r="M1265" s="6"/>
      <c r="N1265" s="6"/>
      <c r="O1265" s="6"/>
      <c r="P1265" s="7"/>
      <c r="Q1265" s="1"/>
      <c r="R1265" s="1"/>
    </row>
    <row r="1266" spans="1:18" s="5" customFormat="1" x14ac:dyDescent="0.2">
      <c r="A1266" s="1"/>
      <c r="B1266" s="1"/>
      <c r="C1266" s="58"/>
      <c r="D1266" s="3"/>
      <c r="E1266" s="4"/>
      <c r="F1266" s="4"/>
      <c r="G1266" s="5" t="str">
        <f t="shared" si="23"/>
        <v xml:space="preserve">  </v>
      </c>
      <c r="I1266" s="1"/>
      <c r="J1266" s="1"/>
      <c r="K1266" s="6"/>
      <c r="L1266" s="6"/>
      <c r="M1266" s="6"/>
      <c r="N1266" s="6"/>
      <c r="O1266" s="6"/>
      <c r="P1266" s="7"/>
      <c r="Q1266" s="1"/>
      <c r="R1266" s="1"/>
    </row>
    <row r="1267" spans="1:18" s="5" customFormat="1" x14ac:dyDescent="0.2">
      <c r="A1267" s="1"/>
      <c r="B1267" s="1"/>
      <c r="C1267" s="58"/>
      <c r="D1267" s="3"/>
      <c r="E1267" s="4"/>
      <c r="F1267" s="4"/>
      <c r="G1267" s="5" t="str">
        <f t="shared" si="23"/>
        <v xml:space="preserve">  </v>
      </c>
      <c r="I1267" s="1"/>
      <c r="J1267" s="1"/>
      <c r="K1267" s="6"/>
      <c r="L1267" s="6"/>
      <c r="M1267" s="6"/>
      <c r="N1267" s="6"/>
      <c r="O1267" s="6"/>
      <c r="P1267" s="7"/>
      <c r="Q1267" s="1"/>
      <c r="R1267" s="1"/>
    </row>
    <row r="1268" spans="1:18" s="5" customFormat="1" x14ac:dyDescent="0.2">
      <c r="A1268" s="1"/>
      <c r="B1268" s="1"/>
      <c r="C1268" s="58"/>
      <c r="D1268" s="3"/>
      <c r="E1268" s="4"/>
      <c r="F1268" s="4"/>
      <c r="G1268" s="5" t="str">
        <f t="shared" si="23"/>
        <v xml:space="preserve">  </v>
      </c>
      <c r="I1268" s="1"/>
      <c r="J1268" s="1"/>
      <c r="K1268" s="6"/>
      <c r="L1268" s="6"/>
      <c r="M1268" s="6"/>
      <c r="N1268" s="6"/>
      <c r="O1268" s="6"/>
      <c r="P1268" s="7"/>
      <c r="Q1268" s="1"/>
      <c r="R1268" s="1"/>
    </row>
    <row r="1269" spans="1:18" s="5" customFormat="1" x14ac:dyDescent="0.2">
      <c r="A1269" s="1"/>
      <c r="B1269" s="1"/>
      <c r="C1269" s="58"/>
      <c r="D1269" s="3"/>
      <c r="E1269" s="4"/>
      <c r="F1269" s="4"/>
      <c r="G1269" s="5" t="str">
        <f t="shared" si="23"/>
        <v xml:space="preserve">  </v>
      </c>
      <c r="I1269" s="1"/>
      <c r="J1269" s="1"/>
      <c r="K1269" s="6"/>
      <c r="L1269" s="6"/>
      <c r="M1269" s="6"/>
      <c r="N1269" s="6"/>
      <c r="O1269" s="6"/>
      <c r="P1269" s="7"/>
      <c r="Q1269" s="1"/>
      <c r="R1269" s="1"/>
    </row>
    <row r="1270" spans="1:18" s="5" customFormat="1" x14ac:dyDescent="0.2">
      <c r="A1270" s="1"/>
      <c r="B1270" s="1"/>
      <c r="C1270" s="58"/>
      <c r="D1270" s="3"/>
      <c r="E1270" s="4"/>
      <c r="F1270" s="4"/>
      <c r="G1270" s="5" t="str">
        <f t="shared" si="23"/>
        <v xml:space="preserve">  </v>
      </c>
      <c r="I1270" s="1"/>
      <c r="J1270" s="1"/>
      <c r="K1270" s="6"/>
      <c r="L1270" s="6"/>
      <c r="M1270" s="6"/>
      <c r="N1270" s="6"/>
      <c r="O1270" s="6"/>
      <c r="P1270" s="7"/>
      <c r="Q1270" s="1"/>
      <c r="R1270" s="1"/>
    </row>
    <row r="1271" spans="1:18" s="5" customFormat="1" x14ac:dyDescent="0.2">
      <c r="A1271" s="1"/>
      <c r="B1271" s="1"/>
      <c r="C1271" s="58"/>
      <c r="D1271" s="3"/>
      <c r="E1271" s="4"/>
      <c r="F1271" s="4"/>
      <c r="G1271" s="5" t="str">
        <f t="shared" si="23"/>
        <v xml:space="preserve">  </v>
      </c>
      <c r="I1271" s="1"/>
      <c r="J1271" s="1"/>
      <c r="K1271" s="6"/>
      <c r="L1271" s="6"/>
      <c r="M1271" s="6"/>
      <c r="N1271" s="6"/>
      <c r="O1271" s="6"/>
      <c r="P1271" s="7"/>
      <c r="Q1271" s="1"/>
      <c r="R1271" s="1"/>
    </row>
    <row r="1272" spans="1:18" s="5" customFormat="1" x14ac:dyDescent="0.2">
      <c r="A1272" s="1"/>
      <c r="B1272" s="1"/>
      <c r="C1272" s="58"/>
      <c r="D1272" s="3"/>
      <c r="E1272" s="4"/>
      <c r="F1272" s="4"/>
      <c r="G1272" s="5" t="str">
        <f t="shared" si="23"/>
        <v xml:space="preserve">  </v>
      </c>
      <c r="I1272" s="1"/>
      <c r="J1272" s="1"/>
      <c r="K1272" s="6"/>
      <c r="L1272" s="6"/>
      <c r="M1272" s="6"/>
      <c r="N1272" s="6"/>
      <c r="O1272" s="6"/>
      <c r="P1272" s="7"/>
      <c r="Q1272" s="1"/>
      <c r="R1272" s="1"/>
    </row>
    <row r="1273" spans="1:18" s="5" customFormat="1" x14ac:dyDescent="0.2">
      <c r="A1273" s="1"/>
      <c r="B1273" s="1"/>
      <c r="C1273" s="58"/>
      <c r="D1273" s="3"/>
      <c r="E1273" s="4"/>
      <c r="F1273" s="4"/>
      <c r="G1273" s="5" t="str">
        <f t="shared" si="23"/>
        <v xml:space="preserve">  </v>
      </c>
      <c r="I1273" s="1"/>
      <c r="J1273" s="1"/>
      <c r="K1273" s="6"/>
      <c r="L1273" s="6"/>
      <c r="M1273" s="6"/>
      <c r="N1273" s="6"/>
      <c r="O1273" s="6"/>
      <c r="P1273" s="7"/>
      <c r="Q1273" s="1"/>
      <c r="R1273" s="1"/>
    </row>
    <row r="1274" spans="1:18" s="5" customFormat="1" x14ac:dyDescent="0.2">
      <c r="A1274" s="1"/>
      <c r="B1274" s="1"/>
      <c r="C1274" s="58"/>
      <c r="D1274" s="3"/>
      <c r="E1274" s="4"/>
      <c r="F1274" s="4"/>
      <c r="G1274" s="5" t="str">
        <f t="shared" si="23"/>
        <v xml:space="preserve">  </v>
      </c>
      <c r="I1274" s="1"/>
      <c r="J1274" s="1"/>
      <c r="K1274" s="6"/>
      <c r="L1274" s="6"/>
      <c r="M1274" s="6"/>
      <c r="N1274" s="6"/>
      <c r="O1274" s="6"/>
      <c r="P1274" s="7"/>
      <c r="Q1274" s="1"/>
      <c r="R1274" s="1"/>
    </row>
    <row r="1275" spans="1:18" s="5" customFormat="1" x14ac:dyDescent="0.2">
      <c r="A1275" s="1"/>
      <c r="B1275" s="1"/>
      <c r="C1275" s="58"/>
      <c r="D1275" s="3"/>
      <c r="E1275" s="4"/>
      <c r="F1275" s="4"/>
      <c r="G1275" s="5" t="str">
        <f t="shared" si="23"/>
        <v xml:space="preserve">  </v>
      </c>
      <c r="I1275" s="1"/>
      <c r="J1275" s="1"/>
      <c r="K1275" s="6"/>
      <c r="L1275" s="6"/>
      <c r="M1275" s="6"/>
      <c r="N1275" s="6"/>
      <c r="O1275" s="6"/>
      <c r="P1275" s="7"/>
      <c r="Q1275" s="1"/>
      <c r="R1275" s="1"/>
    </row>
    <row r="1276" spans="1:18" s="5" customFormat="1" x14ac:dyDescent="0.2">
      <c r="A1276" s="1"/>
      <c r="B1276" s="1"/>
      <c r="C1276" s="58"/>
      <c r="D1276" s="3"/>
      <c r="E1276" s="4"/>
      <c r="F1276" s="4"/>
      <c r="G1276" s="5" t="str">
        <f t="shared" si="23"/>
        <v xml:space="preserve">  </v>
      </c>
      <c r="I1276" s="1"/>
      <c r="J1276" s="1"/>
      <c r="K1276" s="6"/>
      <c r="L1276" s="6"/>
      <c r="M1276" s="6"/>
      <c r="N1276" s="6"/>
      <c r="O1276" s="6"/>
      <c r="P1276" s="7"/>
      <c r="Q1276" s="1"/>
      <c r="R1276" s="1"/>
    </row>
    <row r="1277" spans="1:18" s="5" customFormat="1" x14ac:dyDescent="0.2">
      <c r="A1277" s="1"/>
      <c r="B1277" s="1"/>
      <c r="C1277" s="58"/>
      <c r="D1277" s="3"/>
      <c r="E1277" s="4"/>
      <c r="F1277" s="4"/>
      <c r="G1277" s="5" t="str">
        <f t="shared" si="23"/>
        <v xml:space="preserve">  </v>
      </c>
      <c r="I1277" s="1"/>
      <c r="J1277" s="1"/>
      <c r="K1277" s="6"/>
      <c r="L1277" s="6"/>
      <c r="M1277" s="6"/>
      <c r="N1277" s="6"/>
      <c r="O1277" s="6"/>
      <c r="P1277" s="7"/>
      <c r="Q1277" s="1"/>
      <c r="R1277" s="1"/>
    </row>
    <row r="1278" spans="1:18" s="5" customFormat="1" x14ac:dyDescent="0.2">
      <c r="A1278" s="1"/>
      <c r="B1278" s="1"/>
      <c r="C1278" s="58"/>
      <c r="D1278" s="3"/>
      <c r="E1278" s="4"/>
      <c r="F1278" s="4"/>
      <c r="G1278" s="5" t="str">
        <f t="shared" si="23"/>
        <v xml:space="preserve">  </v>
      </c>
      <c r="I1278" s="1"/>
      <c r="J1278" s="1"/>
      <c r="K1278" s="6"/>
      <c r="L1278" s="6"/>
      <c r="M1278" s="6"/>
      <c r="N1278" s="6"/>
      <c r="O1278" s="6"/>
      <c r="P1278" s="7"/>
      <c r="Q1278" s="1"/>
      <c r="R1278" s="1"/>
    </row>
    <row r="1279" spans="1:18" s="5" customFormat="1" x14ac:dyDescent="0.2">
      <c r="A1279" s="1"/>
      <c r="B1279" s="1"/>
      <c r="C1279" s="58"/>
      <c r="D1279" s="3"/>
      <c r="E1279" s="4"/>
      <c r="F1279" s="4"/>
      <c r="G1279" s="5" t="str">
        <f t="shared" si="23"/>
        <v xml:space="preserve">  </v>
      </c>
      <c r="I1279" s="1"/>
      <c r="J1279" s="1"/>
      <c r="K1279" s="6"/>
      <c r="L1279" s="6"/>
      <c r="M1279" s="6"/>
      <c r="N1279" s="6"/>
      <c r="O1279" s="6"/>
      <c r="P1279" s="7"/>
      <c r="Q1279" s="1"/>
      <c r="R1279" s="1"/>
    </row>
    <row r="1280" spans="1:18" s="5" customFormat="1" x14ac:dyDescent="0.2">
      <c r="A1280" s="1"/>
      <c r="B1280" s="1"/>
      <c r="C1280" s="58"/>
      <c r="D1280" s="3"/>
      <c r="E1280" s="4"/>
      <c r="F1280" s="4"/>
      <c r="G1280" s="5" t="str">
        <f t="shared" si="23"/>
        <v xml:space="preserve">  </v>
      </c>
      <c r="I1280" s="1"/>
      <c r="J1280" s="1"/>
      <c r="K1280" s="6"/>
      <c r="L1280" s="6"/>
      <c r="M1280" s="6"/>
      <c r="N1280" s="6"/>
      <c r="O1280" s="6"/>
      <c r="P1280" s="7"/>
      <c r="Q1280" s="1"/>
      <c r="R1280" s="1"/>
    </row>
    <row r="1281" spans="1:18" s="5" customFormat="1" x14ac:dyDescent="0.2">
      <c r="A1281" s="1"/>
      <c r="B1281" s="1"/>
      <c r="C1281" s="58"/>
      <c r="D1281" s="3"/>
      <c r="E1281" s="4"/>
      <c r="F1281" s="4"/>
      <c r="G1281" s="5" t="str">
        <f t="shared" si="23"/>
        <v xml:space="preserve">  </v>
      </c>
      <c r="I1281" s="1"/>
      <c r="J1281" s="1"/>
      <c r="K1281" s="6"/>
      <c r="L1281" s="6"/>
      <c r="M1281" s="6"/>
      <c r="N1281" s="6"/>
      <c r="O1281" s="6"/>
      <c r="P1281" s="7"/>
      <c r="Q1281" s="1"/>
      <c r="R1281" s="1"/>
    </row>
    <row r="1282" spans="1:18" s="5" customFormat="1" x14ac:dyDescent="0.2">
      <c r="A1282" s="1"/>
      <c r="B1282" s="1"/>
      <c r="C1282" s="58"/>
      <c r="D1282" s="3"/>
      <c r="E1282" s="4"/>
      <c r="F1282" s="4"/>
      <c r="G1282" s="5" t="str">
        <f t="shared" si="23"/>
        <v xml:space="preserve">  </v>
      </c>
      <c r="I1282" s="1"/>
      <c r="J1282" s="1"/>
      <c r="K1282" s="6"/>
      <c r="L1282" s="6"/>
      <c r="M1282" s="6"/>
      <c r="N1282" s="6"/>
      <c r="O1282" s="6"/>
      <c r="P1282" s="7"/>
      <c r="Q1282" s="1"/>
      <c r="R1282" s="1"/>
    </row>
    <row r="1283" spans="1:18" s="5" customFormat="1" x14ac:dyDescent="0.2">
      <c r="A1283" s="1"/>
      <c r="B1283" s="1"/>
      <c r="C1283" s="58"/>
      <c r="D1283" s="3"/>
      <c r="E1283" s="4"/>
      <c r="F1283" s="4"/>
      <c r="G1283" s="5" t="str">
        <f t="shared" si="23"/>
        <v xml:space="preserve">  </v>
      </c>
      <c r="I1283" s="1"/>
      <c r="J1283" s="1"/>
      <c r="K1283" s="6"/>
      <c r="L1283" s="6"/>
      <c r="M1283" s="6"/>
      <c r="N1283" s="6"/>
      <c r="O1283" s="6"/>
      <c r="P1283" s="7"/>
      <c r="Q1283" s="1"/>
      <c r="R1283" s="1"/>
    </row>
    <row r="1284" spans="1:18" s="5" customFormat="1" x14ac:dyDescent="0.2">
      <c r="A1284" s="1"/>
      <c r="B1284" s="1"/>
      <c r="C1284" s="58"/>
      <c r="D1284" s="3"/>
      <c r="E1284" s="4"/>
      <c r="F1284" s="4"/>
      <c r="G1284" s="5" t="str">
        <f t="shared" si="23"/>
        <v xml:space="preserve">  </v>
      </c>
      <c r="I1284" s="1"/>
      <c r="J1284" s="1"/>
      <c r="K1284" s="6"/>
      <c r="L1284" s="6"/>
      <c r="M1284" s="6"/>
      <c r="N1284" s="6"/>
      <c r="O1284" s="6"/>
      <c r="P1284" s="7"/>
      <c r="Q1284" s="1"/>
      <c r="R1284" s="1"/>
    </row>
    <row r="1285" spans="1:18" s="5" customFormat="1" x14ac:dyDescent="0.2">
      <c r="A1285" s="1"/>
      <c r="B1285" s="1"/>
      <c r="C1285" s="58"/>
      <c r="D1285" s="3"/>
      <c r="E1285" s="4"/>
      <c r="F1285" s="4"/>
      <c r="G1285" s="5" t="str">
        <f t="shared" si="23"/>
        <v xml:space="preserve">  </v>
      </c>
      <c r="I1285" s="1"/>
      <c r="J1285" s="1"/>
      <c r="K1285" s="6"/>
      <c r="L1285" s="6"/>
      <c r="M1285" s="6"/>
      <c r="N1285" s="6"/>
      <c r="O1285" s="6"/>
      <c r="P1285" s="7"/>
      <c r="Q1285" s="1"/>
      <c r="R1285" s="1"/>
    </row>
    <row r="1286" spans="1:18" s="5" customFormat="1" x14ac:dyDescent="0.2">
      <c r="A1286" s="1"/>
      <c r="B1286" s="1"/>
      <c r="C1286" s="58"/>
      <c r="D1286" s="3"/>
      <c r="E1286" s="4"/>
      <c r="F1286" s="4"/>
      <c r="G1286" s="5" t="str">
        <f t="shared" si="23"/>
        <v xml:space="preserve">  </v>
      </c>
      <c r="I1286" s="1"/>
      <c r="J1286" s="1"/>
      <c r="K1286" s="6"/>
      <c r="L1286" s="6"/>
      <c r="M1286" s="6"/>
      <c r="N1286" s="6"/>
      <c r="O1286" s="6"/>
      <c r="P1286" s="7"/>
      <c r="Q1286" s="1"/>
      <c r="R1286" s="1"/>
    </row>
    <row r="1287" spans="1:18" s="5" customFormat="1" x14ac:dyDescent="0.2">
      <c r="A1287" s="1"/>
      <c r="B1287" s="1"/>
      <c r="C1287" s="58"/>
      <c r="D1287" s="3"/>
      <c r="E1287" s="4"/>
      <c r="F1287" s="4"/>
      <c r="G1287" s="5" t="str">
        <f t="shared" si="23"/>
        <v xml:space="preserve">  </v>
      </c>
      <c r="I1287" s="1"/>
      <c r="J1287" s="1"/>
      <c r="K1287" s="6"/>
      <c r="L1287" s="6"/>
      <c r="M1287" s="6"/>
      <c r="N1287" s="6"/>
      <c r="O1287" s="6"/>
      <c r="P1287" s="7"/>
      <c r="Q1287" s="1"/>
      <c r="R1287" s="1"/>
    </row>
    <row r="1288" spans="1:18" s="5" customFormat="1" x14ac:dyDescent="0.2">
      <c r="A1288" s="1"/>
      <c r="B1288" s="1"/>
      <c r="C1288" s="58"/>
      <c r="D1288" s="3"/>
      <c r="E1288" s="4"/>
      <c r="F1288" s="4"/>
      <c r="G1288" s="5" t="str">
        <f t="shared" si="23"/>
        <v xml:space="preserve">  </v>
      </c>
      <c r="I1288" s="1"/>
      <c r="J1288" s="1"/>
      <c r="K1288" s="6"/>
      <c r="L1288" s="6"/>
      <c r="M1288" s="6"/>
      <c r="N1288" s="6"/>
      <c r="O1288" s="6"/>
      <c r="P1288" s="7"/>
      <c r="Q1288" s="1"/>
      <c r="R1288" s="1"/>
    </row>
    <row r="1289" spans="1:18" s="5" customFormat="1" x14ac:dyDescent="0.2">
      <c r="A1289" s="1"/>
      <c r="B1289" s="1"/>
      <c r="C1289" s="58"/>
      <c r="D1289" s="3"/>
      <c r="E1289" s="4"/>
      <c r="F1289" s="4"/>
      <c r="G1289" s="5" t="str">
        <f t="shared" si="23"/>
        <v xml:space="preserve">  </v>
      </c>
      <c r="I1289" s="1"/>
      <c r="J1289" s="1"/>
      <c r="K1289" s="6"/>
      <c r="L1289" s="6"/>
      <c r="M1289" s="6"/>
      <c r="N1289" s="6"/>
      <c r="O1289" s="6"/>
      <c r="P1289" s="7"/>
      <c r="Q1289" s="1"/>
      <c r="R1289" s="1"/>
    </row>
    <row r="1290" spans="1:18" s="5" customFormat="1" x14ac:dyDescent="0.2">
      <c r="A1290" s="1"/>
      <c r="B1290" s="1"/>
      <c r="C1290" s="58"/>
      <c r="D1290" s="3"/>
      <c r="E1290" s="4"/>
      <c r="F1290" s="4"/>
      <c r="G1290" s="5" t="str">
        <f t="shared" si="23"/>
        <v xml:space="preserve">  </v>
      </c>
      <c r="I1290" s="1"/>
      <c r="J1290" s="1"/>
      <c r="K1290" s="6"/>
      <c r="L1290" s="6"/>
      <c r="M1290" s="6"/>
      <c r="N1290" s="6"/>
      <c r="O1290" s="6"/>
      <c r="P1290" s="7"/>
      <c r="Q1290" s="1"/>
      <c r="R1290" s="1"/>
    </row>
    <row r="1291" spans="1:18" s="5" customFormat="1" x14ac:dyDescent="0.2">
      <c r="A1291" s="1"/>
      <c r="B1291" s="1"/>
      <c r="C1291" s="58"/>
      <c r="D1291" s="3"/>
      <c r="E1291" s="4"/>
      <c r="F1291" s="4"/>
      <c r="G1291" s="5" t="str">
        <f t="shared" si="23"/>
        <v xml:space="preserve">  </v>
      </c>
      <c r="I1291" s="1"/>
      <c r="J1291" s="1"/>
      <c r="K1291" s="6"/>
      <c r="L1291" s="6"/>
      <c r="M1291" s="6"/>
      <c r="N1291" s="6"/>
      <c r="O1291" s="6"/>
      <c r="P1291" s="7"/>
      <c r="Q1291" s="1"/>
      <c r="R1291" s="1"/>
    </row>
    <row r="1292" spans="1:18" s="5" customFormat="1" x14ac:dyDescent="0.2">
      <c r="A1292" s="1"/>
      <c r="B1292" s="1"/>
      <c r="C1292" s="58"/>
      <c r="D1292" s="3"/>
      <c r="E1292" s="4"/>
      <c r="F1292" s="4"/>
      <c r="G1292" s="5" t="str">
        <f t="shared" si="23"/>
        <v xml:space="preserve">  </v>
      </c>
      <c r="I1292" s="1"/>
      <c r="J1292" s="1"/>
      <c r="K1292" s="6"/>
      <c r="L1292" s="6"/>
      <c r="M1292" s="6"/>
      <c r="N1292" s="6"/>
      <c r="O1292" s="6"/>
      <c r="P1292" s="7"/>
      <c r="Q1292" s="1"/>
      <c r="R1292" s="1"/>
    </row>
    <row r="1293" spans="1:18" s="5" customFormat="1" x14ac:dyDescent="0.2">
      <c r="A1293" s="1"/>
      <c r="B1293" s="1"/>
      <c r="C1293" s="58"/>
      <c r="D1293" s="3"/>
      <c r="E1293" s="4"/>
      <c r="F1293" s="4"/>
      <c r="G1293" s="5" t="str">
        <f t="shared" si="23"/>
        <v xml:space="preserve">  </v>
      </c>
      <c r="I1293" s="1"/>
      <c r="J1293" s="1"/>
      <c r="K1293" s="6"/>
      <c r="L1293" s="6"/>
      <c r="M1293" s="6"/>
      <c r="N1293" s="6"/>
      <c r="O1293" s="6"/>
      <c r="P1293" s="7"/>
      <c r="Q1293" s="1"/>
      <c r="R1293" s="1"/>
    </row>
    <row r="1294" spans="1:18" s="5" customFormat="1" x14ac:dyDescent="0.2">
      <c r="A1294" s="1"/>
      <c r="B1294" s="1"/>
      <c r="C1294" s="58"/>
      <c r="D1294" s="3"/>
      <c r="E1294" s="4"/>
      <c r="F1294" s="4"/>
      <c r="G1294" s="5" t="str">
        <f t="shared" si="23"/>
        <v xml:space="preserve">  </v>
      </c>
      <c r="I1294" s="1"/>
      <c r="J1294" s="1"/>
      <c r="K1294" s="6"/>
      <c r="L1294" s="6"/>
      <c r="M1294" s="6"/>
      <c r="N1294" s="6"/>
      <c r="O1294" s="6"/>
      <c r="P1294" s="7"/>
      <c r="Q1294" s="1"/>
      <c r="R1294" s="1"/>
    </row>
    <row r="1295" spans="1:18" s="5" customFormat="1" x14ac:dyDescent="0.2">
      <c r="A1295" s="1"/>
      <c r="B1295" s="1"/>
      <c r="C1295" s="58"/>
      <c r="D1295" s="3"/>
      <c r="E1295" s="4"/>
      <c r="F1295" s="4"/>
      <c r="G1295" s="5" t="str">
        <f t="shared" si="23"/>
        <v xml:space="preserve">  </v>
      </c>
      <c r="I1295" s="1"/>
      <c r="J1295" s="1"/>
      <c r="K1295" s="6"/>
      <c r="L1295" s="6"/>
      <c r="M1295" s="6"/>
      <c r="N1295" s="6"/>
      <c r="O1295" s="6"/>
      <c r="P1295" s="7"/>
      <c r="Q1295" s="1"/>
      <c r="R1295" s="1"/>
    </row>
    <row r="1296" spans="1:18" s="5" customFormat="1" x14ac:dyDescent="0.2">
      <c r="A1296" s="1"/>
      <c r="B1296" s="1"/>
      <c r="C1296" s="58"/>
      <c r="D1296" s="3"/>
      <c r="E1296" s="4"/>
      <c r="F1296" s="4"/>
      <c r="G1296" s="5" t="str">
        <f t="shared" si="23"/>
        <v xml:space="preserve">  </v>
      </c>
      <c r="I1296" s="1"/>
      <c r="J1296" s="1"/>
      <c r="K1296" s="6"/>
      <c r="L1296" s="6"/>
      <c r="M1296" s="6"/>
      <c r="N1296" s="6"/>
      <c r="O1296" s="6"/>
      <c r="P1296" s="7"/>
      <c r="Q1296" s="1"/>
      <c r="R1296" s="1"/>
    </row>
    <row r="1297" spans="1:18" s="5" customFormat="1" x14ac:dyDescent="0.2">
      <c r="A1297" s="1"/>
      <c r="B1297" s="1"/>
      <c r="C1297" s="58"/>
      <c r="D1297" s="3"/>
      <c r="E1297" s="4"/>
      <c r="F1297" s="4"/>
      <c r="G1297" s="5" t="str">
        <f t="shared" si="23"/>
        <v xml:space="preserve">  </v>
      </c>
      <c r="I1297" s="1"/>
      <c r="J1297" s="1"/>
      <c r="K1297" s="6"/>
      <c r="L1297" s="6"/>
      <c r="M1297" s="6"/>
      <c r="N1297" s="6"/>
      <c r="O1297" s="6"/>
      <c r="P1297" s="7"/>
      <c r="Q1297" s="1"/>
      <c r="R1297" s="1"/>
    </row>
    <row r="1298" spans="1:18" s="5" customFormat="1" x14ac:dyDescent="0.2">
      <c r="A1298" s="1"/>
      <c r="B1298" s="1"/>
      <c r="C1298" s="58"/>
      <c r="D1298" s="3"/>
      <c r="E1298" s="4"/>
      <c r="F1298" s="4"/>
      <c r="G1298" s="5" t="str">
        <f t="shared" si="23"/>
        <v xml:space="preserve">  </v>
      </c>
      <c r="I1298" s="1"/>
      <c r="J1298" s="1"/>
      <c r="K1298" s="6"/>
      <c r="L1298" s="6"/>
      <c r="M1298" s="6"/>
      <c r="N1298" s="6"/>
      <c r="O1298" s="6"/>
      <c r="P1298" s="7"/>
      <c r="Q1298" s="1"/>
      <c r="R1298" s="1"/>
    </row>
    <row r="1299" spans="1:18" s="5" customFormat="1" x14ac:dyDescent="0.2">
      <c r="A1299" s="1"/>
      <c r="B1299" s="1"/>
      <c r="C1299" s="58"/>
      <c r="D1299" s="3"/>
      <c r="E1299" s="4"/>
      <c r="F1299" s="4"/>
      <c r="G1299" s="5" t="str">
        <f t="shared" si="23"/>
        <v xml:space="preserve">  </v>
      </c>
      <c r="I1299" s="1"/>
      <c r="J1299" s="1"/>
      <c r="K1299" s="6"/>
      <c r="L1299" s="6"/>
      <c r="M1299" s="6"/>
      <c r="N1299" s="6"/>
      <c r="O1299" s="6"/>
      <c r="P1299" s="7"/>
      <c r="Q1299" s="1"/>
      <c r="R1299" s="1"/>
    </row>
    <row r="1300" spans="1:18" s="5" customFormat="1" x14ac:dyDescent="0.2">
      <c r="A1300" s="1"/>
      <c r="B1300" s="1"/>
      <c r="C1300" s="58"/>
      <c r="D1300" s="3"/>
      <c r="E1300" s="4"/>
      <c r="F1300" s="4"/>
      <c r="G1300" s="5" t="str">
        <f t="shared" si="23"/>
        <v xml:space="preserve">  </v>
      </c>
      <c r="I1300" s="1"/>
      <c r="J1300" s="1"/>
      <c r="K1300" s="6"/>
      <c r="L1300" s="6"/>
      <c r="M1300" s="6"/>
      <c r="N1300" s="6"/>
      <c r="O1300" s="6"/>
      <c r="P1300" s="7"/>
      <c r="Q1300" s="1"/>
      <c r="R1300" s="1"/>
    </row>
    <row r="1301" spans="1:18" s="5" customFormat="1" x14ac:dyDescent="0.2">
      <c r="A1301" s="1"/>
      <c r="B1301" s="1"/>
      <c r="C1301" s="58"/>
      <c r="D1301" s="3"/>
      <c r="E1301" s="4"/>
      <c r="F1301" s="4"/>
      <c r="G1301" s="5" t="str">
        <f t="shared" si="23"/>
        <v xml:space="preserve">  </v>
      </c>
      <c r="I1301" s="1"/>
      <c r="J1301" s="1"/>
      <c r="K1301" s="6"/>
      <c r="L1301" s="6"/>
      <c r="M1301" s="6"/>
      <c r="N1301" s="6"/>
      <c r="O1301" s="6"/>
      <c r="P1301" s="7"/>
      <c r="Q1301" s="1"/>
      <c r="R1301" s="1"/>
    </row>
    <row r="1302" spans="1:18" s="5" customFormat="1" x14ac:dyDescent="0.2">
      <c r="A1302" s="1"/>
      <c r="B1302" s="1"/>
      <c r="C1302" s="58"/>
      <c r="D1302" s="3"/>
      <c r="E1302" s="4"/>
      <c r="F1302" s="4"/>
      <c r="G1302" s="5" t="str">
        <f t="shared" si="23"/>
        <v xml:space="preserve">  </v>
      </c>
      <c r="I1302" s="1"/>
      <c r="J1302" s="1"/>
      <c r="K1302" s="6"/>
      <c r="L1302" s="6"/>
      <c r="M1302" s="6"/>
      <c r="N1302" s="6"/>
      <c r="O1302" s="6"/>
      <c r="P1302" s="7"/>
      <c r="Q1302" s="1"/>
      <c r="R1302" s="1"/>
    </row>
    <row r="1303" spans="1:18" s="5" customFormat="1" x14ac:dyDescent="0.2">
      <c r="A1303" s="1"/>
      <c r="B1303" s="1"/>
      <c r="C1303" s="58"/>
      <c r="D1303" s="3"/>
      <c r="E1303" s="4"/>
      <c r="F1303" s="4"/>
      <c r="G1303" s="5" t="str">
        <f t="shared" si="23"/>
        <v xml:space="preserve">  </v>
      </c>
      <c r="I1303" s="1"/>
      <c r="J1303" s="1"/>
      <c r="K1303" s="6"/>
      <c r="L1303" s="6"/>
      <c r="M1303" s="6"/>
      <c r="N1303" s="6"/>
      <c r="O1303" s="6"/>
      <c r="P1303" s="7"/>
      <c r="Q1303" s="1"/>
      <c r="R1303" s="1"/>
    </row>
    <row r="1304" spans="1:18" s="5" customFormat="1" x14ac:dyDescent="0.2">
      <c r="A1304" s="1"/>
      <c r="B1304" s="1"/>
      <c r="C1304" s="58"/>
      <c r="D1304" s="3"/>
      <c r="E1304" s="4"/>
      <c r="F1304" s="4"/>
      <c r="G1304" s="5" t="str">
        <f t="shared" si="23"/>
        <v xml:space="preserve">  </v>
      </c>
      <c r="I1304" s="1"/>
      <c r="J1304" s="1"/>
      <c r="K1304" s="6"/>
      <c r="L1304" s="6"/>
      <c r="M1304" s="6"/>
      <c r="N1304" s="6"/>
      <c r="O1304" s="6"/>
      <c r="P1304" s="7"/>
      <c r="Q1304" s="1"/>
      <c r="R1304" s="1"/>
    </row>
    <row r="1305" spans="1:18" s="5" customFormat="1" x14ac:dyDescent="0.2">
      <c r="A1305" s="1"/>
      <c r="B1305" s="1"/>
      <c r="C1305" s="58"/>
      <c r="D1305" s="3"/>
      <c r="E1305" s="4"/>
      <c r="F1305" s="4"/>
      <c r="G1305" s="5" t="str">
        <f t="shared" si="23"/>
        <v xml:space="preserve">  </v>
      </c>
      <c r="I1305" s="1"/>
      <c r="J1305" s="1"/>
      <c r="K1305" s="6"/>
      <c r="L1305" s="6"/>
      <c r="M1305" s="6"/>
      <c r="N1305" s="6"/>
      <c r="O1305" s="6"/>
      <c r="P1305" s="7"/>
      <c r="Q1305" s="1"/>
      <c r="R1305" s="1"/>
    </row>
    <row r="1306" spans="1:18" s="5" customFormat="1" x14ac:dyDescent="0.2">
      <c r="A1306" s="1"/>
      <c r="B1306" s="1"/>
      <c r="C1306" s="58"/>
      <c r="D1306" s="3"/>
      <c r="E1306" s="4"/>
      <c r="F1306" s="4"/>
      <c r="G1306" s="5" t="str">
        <f t="shared" si="23"/>
        <v xml:space="preserve">  </v>
      </c>
      <c r="I1306" s="1"/>
      <c r="J1306" s="1"/>
      <c r="K1306" s="6"/>
      <c r="L1306" s="6"/>
      <c r="M1306" s="6"/>
      <c r="N1306" s="6"/>
      <c r="O1306" s="6"/>
      <c r="P1306" s="7"/>
      <c r="Q1306" s="1"/>
      <c r="R1306" s="1"/>
    </row>
    <row r="1307" spans="1:18" s="5" customFormat="1" x14ac:dyDescent="0.2">
      <c r="A1307" s="1"/>
      <c r="B1307" s="1"/>
      <c r="C1307" s="58"/>
      <c r="D1307" s="3"/>
      <c r="E1307" s="4"/>
      <c r="F1307" s="4"/>
      <c r="G1307" s="5" t="str">
        <f t="shared" si="23"/>
        <v xml:space="preserve">  </v>
      </c>
      <c r="I1307" s="1"/>
      <c r="J1307" s="1"/>
      <c r="K1307" s="6"/>
      <c r="L1307" s="6"/>
      <c r="M1307" s="6"/>
      <c r="N1307" s="6"/>
      <c r="O1307" s="6"/>
      <c r="P1307" s="7"/>
      <c r="Q1307" s="1"/>
      <c r="R1307" s="1"/>
    </row>
    <row r="1308" spans="1:18" s="5" customFormat="1" x14ac:dyDescent="0.2">
      <c r="A1308" s="1"/>
      <c r="B1308" s="1"/>
      <c r="C1308" s="58"/>
      <c r="D1308" s="3"/>
      <c r="E1308" s="4"/>
      <c r="F1308" s="4"/>
      <c r="G1308" s="5" t="str">
        <f t="shared" si="23"/>
        <v xml:space="preserve">  </v>
      </c>
      <c r="I1308" s="1"/>
      <c r="J1308" s="1"/>
      <c r="K1308" s="6"/>
      <c r="L1308" s="6"/>
      <c r="M1308" s="6"/>
      <c r="N1308" s="6"/>
      <c r="O1308" s="6"/>
      <c r="P1308" s="7"/>
      <c r="Q1308" s="1"/>
      <c r="R1308" s="1"/>
    </row>
    <row r="1309" spans="1:18" s="5" customFormat="1" x14ac:dyDescent="0.2">
      <c r="A1309" s="1"/>
      <c r="B1309" s="1"/>
      <c r="C1309" s="58"/>
      <c r="D1309" s="3"/>
      <c r="E1309" s="4"/>
      <c r="F1309" s="4"/>
      <c r="G1309" s="5" t="str">
        <f t="shared" si="23"/>
        <v xml:space="preserve">  </v>
      </c>
      <c r="I1309" s="1"/>
      <c r="J1309" s="1"/>
      <c r="K1309" s="6"/>
      <c r="L1309" s="6"/>
      <c r="M1309" s="6"/>
      <c r="N1309" s="6"/>
      <c r="O1309" s="6"/>
      <c r="P1309" s="7"/>
      <c r="Q1309" s="1"/>
      <c r="R1309" s="1"/>
    </row>
    <row r="1310" spans="1:18" s="5" customFormat="1" x14ac:dyDescent="0.2">
      <c r="A1310" s="1"/>
      <c r="B1310" s="1"/>
      <c r="C1310" s="58"/>
      <c r="D1310" s="3"/>
      <c r="E1310" s="4"/>
      <c r="F1310" s="4"/>
      <c r="G1310" s="5" t="str">
        <f t="shared" si="23"/>
        <v xml:space="preserve">  </v>
      </c>
      <c r="I1310" s="1"/>
      <c r="J1310" s="1"/>
      <c r="K1310" s="6"/>
      <c r="L1310" s="6"/>
      <c r="M1310" s="6"/>
      <c r="N1310" s="6"/>
      <c r="O1310" s="6"/>
      <c r="P1310" s="7"/>
      <c r="Q1310" s="1"/>
      <c r="R1310" s="1"/>
    </row>
    <row r="1311" spans="1:18" s="5" customFormat="1" x14ac:dyDescent="0.2">
      <c r="A1311" s="1"/>
      <c r="B1311" s="1"/>
      <c r="C1311" s="58"/>
      <c r="D1311" s="3"/>
      <c r="E1311" s="4"/>
      <c r="F1311" s="4"/>
      <c r="G1311" s="5" t="str">
        <f t="shared" si="23"/>
        <v xml:space="preserve">  </v>
      </c>
      <c r="I1311" s="1"/>
      <c r="J1311" s="1"/>
      <c r="K1311" s="6"/>
      <c r="L1311" s="6"/>
      <c r="M1311" s="6"/>
      <c r="N1311" s="6"/>
      <c r="O1311" s="6"/>
      <c r="P1311" s="7"/>
      <c r="Q1311" s="1"/>
      <c r="R1311" s="1"/>
    </row>
    <row r="1312" spans="1:18" s="5" customFormat="1" x14ac:dyDescent="0.2">
      <c r="A1312" s="1"/>
      <c r="B1312" s="1"/>
      <c r="C1312" s="58"/>
      <c r="D1312" s="3"/>
      <c r="E1312" s="4"/>
      <c r="F1312" s="4"/>
      <c r="G1312" s="5" t="str">
        <f t="shared" si="23"/>
        <v xml:space="preserve">  </v>
      </c>
      <c r="I1312" s="1"/>
      <c r="J1312" s="1"/>
      <c r="K1312" s="6"/>
      <c r="L1312" s="6"/>
      <c r="M1312" s="6"/>
      <c r="N1312" s="6"/>
      <c r="O1312" s="6"/>
      <c r="P1312" s="7"/>
      <c r="Q1312" s="1"/>
      <c r="R1312" s="1"/>
    </row>
    <row r="1313" spans="1:18" s="5" customFormat="1" x14ac:dyDescent="0.2">
      <c r="A1313" s="1"/>
      <c r="B1313" s="1"/>
      <c r="C1313" s="58"/>
      <c r="D1313" s="3"/>
      <c r="E1313" s="4"/>
      <c r="F1313" s="4"/>
      <c r="G1313" s="5" t="str">
        <f t="shared" si="23"/>
        <v xml:space="preserve">  </v>
      </c>
      <c r="I1313" s="1"/>
      <c r="J1313" s="1"/>
      <c r="K1313" s="6"/>
      <c r="L1313" s="6"/>
      <c r="M1313" s="6"/>
      <c r="N1313" s="6"/>
      <c r="O1313" s="6"/>
      <c r="P1313" s="7"/>
      <c r="Q1313" s="1"/>
      <c r="R1313" s="1"/>
    </row>
    <row r="1314" spans="1:18" s="5" customFormat="1" x14ac:dyDescent="0.2">
      <c r="A1314" s="1"/>
      <c r="B1314" s="1"/>
      <c r="C1314" s="58"/>
      <c r="D1314" s="3"/>
      <c r="E1314" s="4"/>
      <c r="F1314" s="4"/>
      <c r="G1314" s="5" t="str">
        <f t="shared" si="23"/>
        <v xml:space="preserve">  </v>
      </c>
      <c r="I1314" s="1"/>
      <c r="J1314" s="1"/>
      <c r="K1314" s="6"/>
      <c r="L1314" s="6"/>
      <c r="M1314" s="6"/>
      <c r="N1314" s="6"/>
      <c r="O1314" s="6"/>
      <c r="P1314" s="7"/>
      <c r="Q1314" s="1"/>
      <c r="R1314" s="1"/>
    </row>
    <row r="1315" spans="1:18" s="5" customFormat="1" x14ac:dyDescent="0.2">
      <c r="A1315" s="1"/>
      <c r="B1315" s="1"/>
      <c r="C1315" s="58"/>
      <c r="D1315" s="3"/>
      <c r="E1315" s="4"/>
      <c r="F1315" s="4"/>
      <c r="G1315" s="5" t="str">
        <f t="shared" si="23"/>
        <v xml:space="preserve">  </v>
      </c>
      <c r="I1315" s="1"/>
      <c r="J1315" s="1"/>
      <c r="K1315" s="6"/>
      <c r="L1315" s="6"/>
      <c r="M1315" s="6"/>
      <c r="N1315" s="6"/>
      <c r="O1315" s="6"/>
      <c r="P1315" s="7"/>
      <c r="Q1315" s="1"/>
      <c r="R1315" s="1"/>
    </row>
    <row r="1316" spans="1:18" s="5" customFormat="1" x14ac:dyDescent="0.2">
      <c r="A1316" s="1"/>
      <c r="B1316" s="1"/>
      <c r="C1316" s="58"/>
      <c r="D1316" s="3"/>
      <c r="E1316" s="4"/>
      <c r="F1316" s="4"/>
      <c r="G1316" s="5" t="str">
        <f t="shared" si="23"/>
        <v xml:space="preserve">  </v>
      </c>
      <c r="I1316" s="1"/>
      <c r="J1316" s="1"/>
      <c r="K1316" s="6"/>
      <c r="L1316" s="6"/>
      <c r="M1316" s="6"/>
      <c r="N1316" s="6"/>
      <c r="O1316" s="6"/>
      <c r="P1316" s="7"/>
      <c r="Q1316" s="1"/>
      <c r="R1316" s="1"/>
    </row>
    <row r="1317" spans="1:18" s="5" customFormat="1" x14ac:dyDescent="0.2">
      <c r="A1317" s="1"/>
      <c r="B1317" s="1"/>
      <c r="C1317" s="58"/>
      <c r="D1317" s="3"/>
      <c r="E1317" s="4"/>
      <c r="F1317" s="4"/>
      <c r="G1317" s="5" t="str">
        <f t="shared" si="23"/>
        <v xml:space="preserve">  </v>
      </c>
      <c r="I1317" s="1"/>
      <c r="J1317" s="1"/>
      <c r="K1317" s="6"/>
      <c r="L1317" s="6"/>
      <c r="M1317" s="6"/>
      <c r="N1317" s="6"/>
      <c r="O1317" s="6"/>
      <c r="P1317" s="7"/>
      <c r="Q1317" s="1"/>
      <c r="R1317" s="1"/>
    </row>
    <row r="1318" spans="1:18" s="5" customFormat="1" x14ac:dyDescent="0.2">
      <c r="A1318" s="1"/>
      <c r="B1318" s="1"/>
      <c r="C1318" s="58"/>
      <c r="D1318" s="3"/>
      <c r="E1318" s="4"/>
      <c r="F1318" s="4"/>
      <c r="G1318" s="5" t="str">
        <f t="shared" si="23"/>
        <v xml:space="preserve">  </v>
      </c>
      <c r="I1318" s="1"/>
      <c r="J1318" s="1"/>
      <c r="K1318" s="6"/>
      <c r="L1318" s="6"/>
      <c r="M1318" s="6"/>
      <c r="N1318" s="6"/>
      <c r="O1318" s="6"/>
      <c r="P1318" s="7"/>
      <c r="Q1318" s="1"/>
      <c r="R1318" s="1"/>
    </row>
    <row r="1319" spans="1:18" s="5" customFormat="1" x14ac:dyDescent="0.2">
      <c r="A1319" s="1"/>
      <c r="B1319" s="1"/>
      <c r="C1319" s="58"/>
      <c r="D1319" s="3"/>
      <c r="E1319" s="4"/>
      <c r="F1319" s="4"/>
      <c r="G1319" s="5" t="str">
        <f t="shared" si="23"/>
        <v xml:space="preserve">  </v>
      </c>
      <c r="I1319" s="1"/>
      <c r="J1319" s="1"/>
      <c r="K1319" s="6"/>
      <c r="L1319" s="6"/>
      <c r="M1319" s="6"/>
      <c r="N1319" s="6"/>
      <c r="O1319" s="6"/>
      <c r="P1319" s="7"/>
      <c r="Q1319" s="1"/>
      <c r="R1319" s="1"/>
    </row>
    <row r="1320" spans="1:18" s="5" customFormat="1" x14ac:dyDescent="0.2">
      <c r="A1320" s="1"/>
      <c r="B1320" s="1"/>
      <c r="C1320" s="58"/>
      <c r="D1320" s="3"/>
      <c r="E1320" s="4"/>
      <c r="F1320" s="4"/>
      <c r="G1320" s="5" t="str">
        <f t="shared" si="23"/>
        <v xml:space="preserve">  </v>
      </c>
      <c r="I1320" s="1"/>
      <c r="J1320" s="1"/>
      <c r="K1320" s="6"/>
      <c r="L1320" s="6"/>
      <c r="M1320" s="6"/>
      <c r="N1320" s="6"/>
      <c r="O1320" s="6"/>
      <c r="P1320" s="7"/>
      <c r="Q1320" s="1"/>
      <c r="R1320" s="1"/>
    </row>
    <row r="1321" spans="1:18" s="5" customFormat="1" x14ac:dyDescent="0.2">
      <c r="A1321" s="1"/>
      <c r="B1321" s="1"/>
      <c r="C1321" s="58"/>
      <c r="D1321" s="3"/>
      <c r="E1321" s="4"/>
      <c r="F1321" s="4"/>
      <c r="G1321" s="5" t="str">
        <f t="shared" si="23"/>
        <v xml:space="preserve">  </v>
      </c>
      <c r="I1321" s="1"/>
      <c r="J1321" s="1"/>
      <c r="K1321" s="6"/>
      <c r="L1321" s="6"/>
      <c r="M1321" s="6"/>
      <c r="N1321" s="6"/>
      <c r="O1321" s="6"/>
      <c r="P1321" s="7"/>
      <c r="Q1321" s="1"/>
      <c r="R1321" s="1"/>
    </row>
    <row r="1322" spans="1:18" s="5" customFormat="1" x14ac:dyDescent="0.2">
      <c r="A1322" s="1"/>
      <c r="B1322" s="1"/>
      <c r="C1322" s="58"/>
      <c r="D1322" s="3"/>
      <c r="E1322" s="4"/>
      <c r="F1322" s="4"/>
      <c r="G1322" s="5" t="str">
        <f t="shared" si="23"/>
        <v xml:space="preserve">  </v>
      </c>
      <c r="I1322" s="1"/>
      <c r="J1322" s="1"/>
      <c r="K1322" s="6"/>
      <c r="L1322" s="6"/>
      <c r="M1322" s="6"/>
      <c r="N1322" s="6"/>
      <c r="O1322" s="6"/>
      <c r="P1322" s="7"/>
      <c r="Q1322" s="1"/>
      <c r="R1322" s="1"/>
    </row>
    <row r="1323" spans="1:18" s="5" customFormat="1" x14ac:dyDescent="0.2">
      <c r="A1323" s="1"/>
      <c r="B1323" s="1"/>
      <c r="C1323" s="58"/>
      <c r="D1323" s="3"/>
      <c r="E1323" s="4"/>
      <c r="F1323" s="4"/>
      <c r="G1323" s="5" t="str">
        <f t="shared" si="23"/>
        <v xml:space="preserve">  </v>
      </c>
      <c r="I1323" s="1"/>
      <c r="J1323" s="1"/>
      <c r="K1323" s="6"/>
      <c r="L1323" s="6"/>
      <c r="M1323" s="6"/>
      <c r="N1323" s="6"/>
      <c r="O1323" s="6"/>
      <c r="P1323" s="7"/>
      <c r="Q1323" s="1"/>
      <c r="R1323" s="1"/>
    </row>
    <row r="1324" spans="1:18" s="5" customFormat="1" x14ac:dyDescent="0.2">
      <c r="A1324" s="1"/>
      <c r="B1324" s="1"/>
      <c r="C1324" s="58"/>
      <c r="D1324" s="3"/>
      <c r="E1324" s="4"/>
      <c r="F1324" s="4"/>
      <c r="G1324" s="5" t="str">
        <f t="shared" si="23"/>
        <v xml:space="preserve">  </v>
      </c>
      <c r="I1324" s="1"/>
      <c r="J1324" s="1"/>
      <c r="K1324" s="6"/>
      <c r="L1324" s="6"/>
      <c r="M1324" s="6"/>
      <c r="N1324" s="6"/>
      <c r="O1324" s="6"/>
      <c r="P1324" s="7"/>
      <c r="Q1324" s="1"/>
      <c r="R1324" s="1"/>
    </row>
    <row r="1325" spans="1:18" s="5" customFormat="1" x14ac:dyDescent="0.2">
      <c r="A1325" s="1"/>
      <c r="B1325" s="1"/>
      <c r="C1325" s="58"/>
      <c r="D1325" s="3"/>
      <c r="E1325" s="4"/>
      <c r="F1325" s="4"/>
      <c r="G1325" s="5" t="str">
        <f t="shared" ref="G1325:G1388" si="24">IF(E1325=0,"  ",(IF(F1325=0,"  ",+E1325*F1325)))</f>
        <v xml:space="preserve">  </v>
      </c>
      <c r="I1325" s="1"/>
      <c r="J1325" s="1"/>
      <c r="K1325" s="6"/>
      <c r="L1325" s="6"/>
      <c r="M1325" s="6"/>
      <c r="N1325" s="6"/>
      <c r="O1325" s="6"/>
      <c r="P1325" s="7"/>
      <c r="Q1325" s="1"/>
      <c r="R1325" s="1"/>
    </row>
    <row r="1326" spans="1:18" s="5" customFormat="1" x14ac:dyDescent="0.2">
      <c r="A1326" s="1"/>
      <c r="B1326" s="1"/>
      <c r="C1326" s="58"/>
      <c r="D1326" s="3"/>
      <c r="E1326" s="4"/>
      <c r="F1326" s="4"/>
      <c r="G1326" s="5" t="str">
        <f t="shared" si="24"/>
        <v xml:space="preserve">  </v>
      </c>
      <c r="I1326" s="1"/>
      <c r="J1326" s="1"/>
      <c r="K1326" s="6"/>
      <c r="L1326" s="6"/>
      <c r="M1326" s="6"/>
      <c r="N1326" s="6"/>
      <c r="O1326" s="6"/>
      <c r="P1326" s="7"/>
      <c r="Q1326" s="1"/>
      <c r="R1326" s="1"/>
    </row>
    <row r="1327" spans="1:18" s="5" customFormat="1" x14ac:dyDescent="0.2">
      <c r="A1327" s="1"/>
      <c r="B1327" s="1"/>
      <c r="C1327" s="58"/>
      <c r="D1327" s="3"/>
      <c r="E1327" s="4"/>
      <c r="F1327" s="4"/>
      <c r="G1327" s="5" t="str">
        <f t="shared" si="24"/>
        <v xml:space="preserve">  </v>
      </c>
      <c r="I1327" s="1"/>
      <c r="J1327" s="1"/>
      <c r="K1327" s="6"/>
      <c r="L1327" s="6"/>
      <c r="M1327" s="6"/>
      <c r="N1327" s="6"/>
      <c r="O1327" s="6"/>
      <c r="P1327" s="7"/>
      <c r="Q1327" s="1"/>
      <c r="R1327" s="1"/>
    </row>
    <row r="1328" spans="1:18" s="5" customFormat="1" x14ac:dyDescent="0.2">
      <c r="A1328" s="1"/>
      <c r="B1328" s="1"/>
      <c r="C1328" s="58"/>
      <c r="D1328" s="3"/>
      <c r="E1328" s="4"/>
      <c r="F1328" s="4"/>
      <c r="G1328" s="5" t="str">
        <f t="shared" si="24"/>
        <v xml:space="preserve">  </v>
      </c>
      <c r="I1328" s="1"/>
      <c r="J1328" s="1"/>
      <c r="K1328" s="6"/>
      <c r="L1328" s="6"/>
      <c r="M1328" s="6"/>
      <c r="N1328" s="6"/>
      <c r="O1328" s="6"/>
      <c r="P1328" s="7"/>
      <c r="Q1328" s="1"/>
      <c r="R1328" s="1"/>
    </row>
    <row r="1329" spans="1:18" s="5" customFormat="1" x14ac:dyDescent="0.2">
      <c r="A1329" s="1"/>
      <c r="B1329" s="1"/>
      <c r="C1329" s="58"/>
      <c r="D1329" s="3"/>
      <c r="E1329" s="4"/>
      <c r="F1329" s="4"/>
      <c r="G1329" s="5" t="str">
        <f t="shared" si="24"/>
        <v xml:space="preserve">  </v>
      </c>
      <c r="I1329" s="1"/>
      <c r="J1329" s="1"/>
      <c r="K1329" s="6"/>
      <c r="L1329" s="6"/>
      <c r="M1329" s="6"/>
      <c r="N1329" s="6"/>
      <c r="O1329" s="6"/>
      <c r="P1329" s="7"/>
      <c r="Q1329" s="1"/>
      <c r="R1329" s="1"/>
    </row>
    <row r="1330" spans="1:18" s="5" customFormat="1" x14ac:dyDescent="0.2">
      <c r="A1330" s="1"/>
      <c r="B1330" s="1"/>
      <c r="C1330" s="58"/>
      <c r="D1330" s="3"/>
      <c r="E1330" s="4"/>
      <c r="F1330" s="4"/>
      <c r="G1330" s="5" t="str">
        <f t="shared" si="24"/>
        <v xml:space="preserve">  </v>
      </c>
      <c r="I1330" s="1"/>
      <c r="J1330" s="1"/>
      <c r="K1330" s="6"/>
      <c r="L1330" s="6"/>
      <c r="M1330" s="6"/>
      <c r="N1330" s="6"/>
      <c r="O1330" s="6"/>
      <c r="P1330" s="7"/>
      <c r="Q1330" s="1"/>
      <c r="R1330" s="1"/>
    </row>
    <row r="1331" spans="1:18" s="5" customFormat="1" x14ac:dyDescent="0.2">
      <c r="A1331" s="1"/>
      <c r="B1331" s="1"/>
      <c r="C1331" s="58"/>
      <c r="D1331" s="3"/>
      <c r="E1331" s="4"/>
      <c r="F1331" s="4"/>
      <c r="G1331" s="5" t="str">
        <f t="shared" si="24"/>
        <v xml:space="preserve">  </v>
      </c>
      <c r="I1331" s="1"/>
      <c r="J1331" s="1"/>
      <c r="K1331" s="6"/>
      <c r="L1331" s="6"/>
      <c r="M1331" s="6"/>
      <c r="N1331" s="6"/>
      <c r="O1331" s="6"/>
      <c r="P1331" s="7"/>
      <c r="Q1331" s="1"/>
      <c r="R1331" s="1"/>
    </row>
    <row r="1332" spans="1:18" s="5" customFormat="1" x14ac:dyDescent="0.2">
      <c r="A1332" s="1"/>
      <c r="B1332" s="1"/>
      <c r="C1332" s="58"/>
      <c r="D1332" s="3"/>
      <c r="E1332" s="4"/>
      <c r="F1332" s="4"/>
      <c r="G1332" s="5" t="str">
        <f t="shared" si="24"/>
        <v xml:space="preserve">  </v>
      </c>
      <c r="I1332" s="1"/>
      <c r="J1332" s="1"/>
      <c r="K1332" s="6"/>
      <c r="L1332" s="6"/>
      <c r="M1332" s="6"/>
      <c r="N1332" s="6"/>
      <c r="O1332" s="6"/>
      <c r="P1332" s="7"/>
      <c r="Q1332" s="1"/>
      <c r="R1332" s="1"/>
    </row>
    <row r="1333" spans="1:18" s="5" customFormat="1" x14ac:dyDescent="0.2">
      <c r="A1333" s="1"/>
      <c r="B1333" s="1"/>
      <c r="C1333" s="58"/>
      <c r="D1333" s="3"/>
      <c r="E1333" s="4"/>
      <c r="F1333" s="4"/>
      <c r="G1333" s="5" t="str">
        <f t="shared" si="24"/>
        <v xml:space="preserve">  </v>
      </c>
      <c r="I1333" s="1"/>
      <c r="J1333" s="1"/>
      <c r="K1333" s="6"/>
      <c r="L1333" s="6"/>
      <c r="M1333" s="6"/>
      <c r="N1333" s="6"/>
      <c r="O1333" s="6"/>
      <c r="P1333" s="7"/>
      <c r="Q1333" s="1"/>
      <c r="R1333" s="1"/>
    </row>
    <row r="1334" spans="1:18" s="5" customFormat="1" x14ac:dyDescent="0.2">
      <c r="A1334" s="1"/>
      <c r="B1334" s="1"/>
      <c r="C1334" s="58"/>
      <c r="D1334" s="3"/>
      <c r="E1334" s="4"/>
      <c r="F1334" s="4"/>
      <c r="G1334" s="5" t="str">
        <f t="shared" si="24"/>
        <v xml:space="preserve">  </v>
      </c>
      <c r="I1334" s="1"/>
      <c r="J1334" s="1"/>
      <c r="K1334" s="6"/>
      <c r="L1334" s="6"/>
      <c r="M1334" s="6"/>
      <c r="N1334" s="6"/>
      <c r="O1334" s="6"/>
      <c r="P1334" s="7"/>
      <c r="Q1334" s="1"/>
      <c r="R1334" s="1"/>
    </row>
    <row r="1335" spans="1:18" s="5" customFormat="1" x14ac:dyDescent="0.2">
      <c r="A1335" s="1"/>
      <c r="B1335" s="1"/>
      <c r="C1335" s="58"/>
      <c r="D1335" s="3"/>
      <c r="E1335" s="4"/>
      <c r="F1335" s="4"/>
      <c r="G1335" s="5" t="str">
        <f t="shared" si="24"/>
        <v xml:space="preserve">  </v>
      </c>
      <c r="I1335" s="1"/>
      <c r="J1335" s="1"/>
      <c r="K1335" s="6"/>
      <c r="L1335" s="6"/>
      <c r="M1335" s="6"/>
      <c r="N1335" s="6"/>
      <c r="O1335" s="6"/>
      <c r="P1335" s="7"/>
      <c r="Q1335" s="1"/>
      <c r="R1335" s="1"/>
    </row>
    <row r="1336" spans="1:18" s="5" customFormat="1" x14ac:dyDescent="0.2">
      <c r="A1336" s="1"/>
      <c r="B1336" s="1"/>
      <c r="C1336" s="58"/>
      <c r="D1336" s="3"/>
      <c r="E1336" s="4"/>
      <c r="F1336" s="4"/>
      <c r="G1336" s="5" t="str">
        <f t="shared" si="24"/>
        <v xml:space="preserve">  </v>
      </c>
      <c r="I1336" s="1"/>
      <c r="J1336" s="1"/>
      <c r="K1336" s="6"/>
      <c r="L1336" s="6"/>
      <c r="M1336" s="6"/>
      <c r="N1336" s="6"/>
      <c r="O1336" s="6"/>
      <c r="P1336" s="7"/>
      <c r="Q1336" s="1"/>
      <c r="R1336" s="1"/>
    </row>
    <row r="1337" spans="1:18" s="5" customFormat="1" x14ac:dyDescent="0.2">
      <c r="A1337" s="1"/>
      <c r="B1337" s="1"/>
      <c r="C1337" s="58"/>
      <c r="D1337" s="3"/>
      <c r="E1337" s="4"/>
      <c r="F1337" s="4"/>
      <c r="G1337" s="5" t="str">
        <f t="shared" si="24"/>
        <v xml:space="preserve">  </v>
      </c>
      <c r="I1337" s="1"/>
      <c r="J1337" s="1"/>
      <c r="K1337" s="6"/>
      <c r="L1337" s="6"/>
      <c r="M1337" s="6"/>
      <c r="N1337" s="6"/>
      <c r="O1337" s="6"/>
      <c r="P1337" s="7"/>
      <c r="Q1337" s="1"/>
      <c r="R1337" s="1"/>
    </row>
    <row r="1338" spans="1:18" s="5" customFormat="1" x14ac:dyDescent="0.2">
      <c r="A1338" s="1"/>
      <c r="B1338" s="1"/>
      <c r="C1338" s="58"/>
      <c r="D1338" s="3"/>
      <c r="E1338" s="4"/>
      <c r="F1338" s="4"/>
      <c r="G1338" s="5" t="str">
        <f t="shared" si="24"/>
        <v xml:space="preserve">  </v>
      </c>
      <c r="I1338" s="1"/>
      <c r="J1338" s="1"/>
      <c r="K1338" s="6"/>
      <c r="L1338" s="6"/>
      <c r="M1338" s="6"/>
      <c r="N1338" s="6"/>
      <c r="O1338" s="6"/>
      <c r="P1338" s="7"/>
      <c r="Q1338" s="1"/>
      <c r="R1338" s="1"/>
    </row>
    <row r="1339" spans="1:18" s="5" customFormat="1" x14ac:dyDescent="0.2">
      <c r="A1339" s="1"/>
      <c r="B1339" s="1"/>
      <c r="C1339" s="58"/>
      <c r="D1339" s="3"/>
      <c r="E1339" s="4"/>
      <c r="F1339" s="4"/>
      <c r="G1339" s="5" t="str">
        <f t="shared" si="24"/>
        <v xml:space="preserve">  </v>
      </c>
      <c r="I1339" s="1"/>
      <c r="J1339" s="1"/>
      <c r="K1339" s="6"/>
      <c r="L1339" s="6"/>
      <c r="M1339" s="6"/>
      <c r="N1339" s="6"/>
      <c r="O1339" s="6"/>
      <c r="P1339" s="7"/>
      <c r="Q1339" s="1"/>
      <c r="R1339" s="1"/>
    </row>
    <row r="1340" spans="1:18" s="5" customFormat="1" x14ac:dyDescent="0.2">
      <c r="A1340" s="1"/>
      <c r="B1340" s="1"/>
      <c r="C1340" s="58"/>
      <c r="D1340" s="3"/>
      <c r="E1340" s="4"/>
      <c r="F1340" s="4"/>
      <c r="G1340" s="5" t="str">
        <f t="shared" si="24"/>
        <v xml:space="preserve">  </v>
      </c>
      <c r="I1340" s="1"/>
      <c r="J1340" s="1"/>
      <c r="K1340" s="6"/>
      <c r="L1340" s="6"/>
      <c r="M1340" s="6"/>
      <c r="N1340" s="6"/>
      <c r="O1340" s="6"/>
      <c r="P1340" s="7"/>
      <c r="Q1340" s="1"/>
      <c r="R1340" s="1"/>
    </row>
    <row r="1341" spans="1:18" s="5" customFormat="1" x14ac:dyDescent="0.2">
      <c r="A1341" s="1"/>
      <c r="B1341" s="1"/>
      <c r="C1341" s="58"/>
      <c r="D1341" s="3"/>
      <c r="E1341" s="4"/>
      <c r="F1341" s="4"/>
      <c r="G1341" s="5" t="str">
        <f t="shared" si="24"/>
        <v xml:space="preserve">  </v>
      </c>
      <c r="I1341" s="1"/>
      <c r="J1341" s="1"/>
      <c r="K1341" s="6"/>
      <c r="L1341" s="6"/>
      <c r="M1341" s="6"/>
      <c r="N1341" s="6"/>
      <c r="O1341" s="6"/>
      <c r="P1341" s="7"/>
      <c r="Q1341" s="1"/>
      <c r="R1341" s="1"/>
    </row>
    <row r="1342" spans="1:18" s="5" customFormat="1" x14ac:dyDescent="0.2">
      <c r="A1342" s="1"/>
      <c r="B1342" s="1"/>
      <c r="C1342" s="58"/>
      <c r="D1342" s="3"/>
      <c r="E1342" s="4"/>
      <c r="F1342" s="4"/>
      <c r="G1342" s="5" t="str">
        <f t="shared" si="24"/>
        <v xml:space="preserve">  </v>
      </c>
      <c r="I1342" s="1"/>
      <c r="J1342" s="1"/>
      <c r="K1342" s="6"/>
      <c r="L1342" s="6"/>
      <c r="M1342" s="6"/>
      <c r="N1342" s="6"/>
      <c r="O1342" s="6"/>
      <c r="P1342" s="7"/>
      <c r="Q1342" s="1"/>
      <c r="R1342" s="1"/>
    </row>
    <row r="1343" spans="1:18" s="5" customFormat="1" x14ac:dyDescent="0.2">
      <c r="A1343" s="1"/>
      <c r="B1343" s="1"/>
      <c r="C1343" s="58"/>
      <c r="D1343" s="3"/>
      <c r="E1343" s="4"/>
      <c r="F1343" s="4"/>
      <c r="G1343" s="5" t="str">
        <f t="shared" si="24"/>
        <v xml:space="preserve">  </v>
      </c>
      <c r="I1343" s="1"/>
      <c r="J1343" s="1"/>
      <c r="K1343" s="6"/>
      <c r="L1343" s="6"/>
      <c r="M1343" s="6"/>
      <c r="N1343" s="6"/>
      <c r="O1343" s="6"/>
      <c r="P1343" s="7"/>
      <c r="Q1343" s="1"/>
      <c r="R1343" s="1"/>
    </row>
    <row r="1344" spans="1:18" s="5" customFormat="1" x14ac:dyDescent="0.2">
      <c r="A1344" s="1"/>
      <c r="B1344" s="1"/>
      <c r="C1344" s="58"/>
      <c r="D1344" s="3"/>
      <c r="E1344" s="4"/>
      <c r="F1344" s="4"/>
      <c r="G1344" s="5" t="str">
        <f t="shared" si="24"/>
        <v xml:space="preserve">  </v>
      </c>
      <c r="I1344" s="1"/>
      <c r="J1344" s="1"/>
      <c r="K1344" s="6"/>
      <c r="L1344" s="6"/>
      <c r="M1344" s="6"/>
      <c r="N1344" s="6"/>
      <c r="O1344" s="6"/>
      <c r="P1344" s="7"/>
      <c r="Q1344" s="1"/>
      <c r="R1344" s="1"/>
    </row>
    <row r="1345" spans="1:18" s="5" customFormat="1" x14ac:dyDescent="0.2">
      <c r="A1345" s="1"/>
      <c r="B1345" s="1"/>
      <c r="C1345" s="58"/>
      <c r="D1345" s="3"/>
      <c r="E1345" s="4"/>
      <c r="F1345" s="4"/>
      <c r="G1345" s="5" t="str">
        <f t="shared" si="24"/>
        <v xml:space="preserve">  </v>
      </c>
      <c r="I1345" s="1"/>
      <c r="J1345" s="1"/>
      <c r="K1345" s="6"/>
      <c r="L1345" s="6"/>
      <c r="M1345" s="6"/>
      <c r="N1345" s="6"/>
      <c r="O1345" s="6"/>
      <c r="P1345" s="7"/>
      <c r="Q1345" s="1"/>
      <c r="R1345" s="1"/>
    </row>
    <row r="1346" spans="1:18" s="5" customFormat="1" x14ac:dyDescent="0.2">
      <c r="A1346" s="1"/>
      <c r="B1346" s="1"/>
      <c r="C1346" s="58"/>
      <c r="D1346" s="3"/>
      <c r="E1346" s="4"/>
      <c r="F1346" s="4"/>
      <c r="G1346" s="5" t="str">
        <f t="shared" si="24"/>
        <v xml:space="preserve">  </v>
      </c>
      <c r="I1346" s="1"/>
      <c r="J1346" s="1"/>
      <c r="K1346" s="6"/>
      <c r="L1346" s="6"/>
      <c r="M1346" s="6"/>
      <c r="N1346" s="6"/>
      <c r="O1346" s="6"/>
      <c r="P1346" s="7"/>
      <c r="Q1346" s="1"/>
      <c r="R1346" s="1"/>
    </row>
    <row r="1347" spans="1:18" s="5" customFormat="1" x14ac:dyDescent="0.2">
      <c r="A1347" s="1"/>
      <c r="B1347" s="1"/>
      <c r="C1347" s="58"/>
      <c r="D1347" s="3"/>
      <c r="E1347" s="4"/>
      <c r="F1347" s="4"/>
      <c r="G1347" s="5" t="str">
        <f t="shared" si="24"/>
        <v xml:space="preserve">  </v>
      </c>
      <c r="I1347" s="1"/>
      <c r="J1347" s="1"/>
      <c r="K1347" s="6"/>
      <c r="L1347" s="6"/>
      <c r="M1347" s="6"/>
      <c r="N1347" s="6"/>
      <c r="O1347" s="6"/>
      <c r="P1347" s="7"/>
      <c r="Q1347" s="1"/>
      <c r="R1347" s="1"/>
    </row>
    <row r="1348" spans="1:18" s="5" customFormat="1" x14ac:dyDescent="0.2">
      <c r="A1348" s="1"/>
      <c r="B1348" s="1"/>
      <c r="C1348" s="58"/>
      <c r="D1348" s="3"/>
      <c r="E1348" s="4"/>
      <c r="F1348" s="4"/>
      <c r="G1348" s="5" t="str">
        <f t="shared" si="24"/>
        <v xml:space="preserve">  </v>
      </c>
      <c r="I1348" s="1"/>
      <c r="J1348" s="1"/>
      <c r="K1348" s="6"/>
      <c r="L1348" s="6"/>
      <c r="M1348" s="6"/>
      <c r="N1348" s="6"/>
      <c r="O1348" s="6"/>
      <c r="P1348" s="7"/>
      <c r="Q1348" s="1"/>
      <c r="R1348" s="1"/>
    </row>
    <row r="1349" spans="1:18" s="5" customFormat="1" x14ac:dyDescent="0.2">
      <c r="A1349" s="1"/>
      <c r="B1349" s="1"/>
      <c r="C1349" s="58"/>
      <c r="D1349" s="3"/>
      <c r="E1349" s="4"/>
      <c r="F1349" s="4"/>
      <c r="G1349" s="5" t="str">
        <f t="shared" si="24"/>
        <v xml:space="preserve">  </v>
      </c>
      <c r="I1349" s="1"/>
      <c r="J1349" s="1"/>
      <c r="K1349" s="6"/>
      <c r="L1349" s="6"/>
      <c r="M1349" s="6"/>
      <c r="N1349" s="6"/>
      <c r="O1349" s="6"/>
      <c r="P1349" s="7"/>
      <c r="Q1349" s="1"/>
      <c r="R1349" s="1"/>
    </row>
    <row r="1350" spans="1:18" s="5" customFormat="1" x14ac:dyDescent="0.2">
      <c r="A1350" s="1"/>
      <c r="B1350" s="1"/>
      <c r="C1350" s="58"/>
      <c r="D1350" s="3"/>
      <c r="E1350" s="4"/>
      <c r="F1350" s="4"/>
      <c r="G1350" s="5" t="str">
        <f t="shared" si="24"/>
        <v xml:space="preserve">  </v>
      </c>
      <c r="I1350" s="1"/>
      <c r="J1350" s="1"/>
      <c r="K1350" s="6"/>
      <c r="L1350" s="6"/>
      <c r="M1350" s="6"/>
      <c r="N1350" s="6"/>
      <c r="O1350" s="6"/>
      <c r="P1350" s="7"/>
      <c r="Q1350" s="1"/>
      <c r="R1350" s="1"/>
    </row>
    <row r="1351" spans="1:18" s="5" customFormat="1" x14ac:dyDescent="0.2">
      <c r="A1351" s="1"/>
      <c r="B1351" s="1"/>
      <c r="C1351" s="58"/>
      <c r="D1351" s="3"/>
      <c r="E1351" s="4"/>
      <c r="F1351" s="4"/>
      <c r="G1351" s="5" t="str">
        <f t="shared" si="24"/>
        <v xml:space="preserve">  </v>
      </c>
      <c r="I1351" s="1"/>
      <c r="J1351" s="1"/>
      <c r="K1351" s="6"/>
      <c r="L1351" s="6"/>
      <c r="M1351" s="6"/>
      <c r="N1351" s="6"/>
      <c r="O1351" s="6"/>
      <c r="P1351" s="7"/>
      <c r="Q1351" s="1"/>
      <c r="R1351" s="1"/>
    </row>
    <row r="1352" spans="1:18" s="5" customFormat="1" x14ac:dyDescent="0.2">
      <c r="A1352" s="1"/>
      <c r="B1352" s="1"/>
      <c r="C1352" s="58"/>
      <c r="D1352" s="3"/>
      <c r="E1352" s="4"/>
      <c r="F1352" s="4"/>
      <c r="G1352" s="5" t="str">
        <f t="shared" si="24"/>
        <v xml:space="preserve">  </v>
      </c>
      <c r="I1352" s="1"/>
      <c r="J1352" s="1"/>
      <c r="K1352" s="6"/>
      <c r="L1352" s="6"/>
      <c r="M1352" s="6"/>
      <c r="N1352" s="6"/>
      <c r="O1352" s="6"/>
      <c r="P1352" s="7"/>
      <c r="Q1352" s="1"/>
      <c r="R1352" s="1"/>
    </row>
    <row r="1353" spans="1:18" s="5" customFormat="1" x14ac:dyDescent="0.2">
      <c r="A1353" s="1"/>
      <c r="B1353" s="1"/>
      <c r="C1353" s="58"/>
      <c r="D1353" s="3"/>
      <c r="E1353" s="4"/>
      <c r="F1353" s="4"/>
      <c r="G1353" s="5" t="str">
        <f t="shared" si="24"/>
        <v xml:space="preserve">  </v>
      </c>
      <c r="I1353" s="1"/>
      <c r="J1353" s="1"/>
      <c r="K1353" s="6"/>
      <c r="L1353" s="6"/>
      <c r="M1353" s="6"/>
      <c r="N1353" s="6"/>
      <c r="O1353" s="6"/>
      <c r="P1353" s="7"/>
      <c r="Q1353" s="1"/>
      <c r="R1353" s="1"/>
    </row>
    <row r="1354" spans="1:18" s="5" customFormat="1" x14ac:dyDescent="0.2">
      <c r="A1354" s="1"/>
      <c r="B1354" s="1"/>
      <c r="C1354" s="58"/>
      <c r="D1354" s="3"/>
      <c r="E1354" s="4"/>
      <c r="F1354" s="4"/>
      <c r="G1354" s="5" t="str">
        <f t="shared" si="24"/>
        <v xml:space="preserve">  </v>
      </c>
      <c r="I1354" s="1"/>
      <c r="J1354" s="1"/>
      <c r="K1354" s="6"/>
      <c r="L1354" s="6"/>
      <c r="M1354" s="6"/>
      <c r="N1354" s="6"/>
      <c r="O1354" s="6"/>
      <c r="P1354" s="7"/>
      <c r="Q1354" s="1"/>
      <c r="R1354" s="1"/>
    </row>
    <row r="1355" spans="1:18" s="5" customFormat="1" x14ac:dyDescent="0.2">
      <c r="A1355" s="1"/>
      <c r="B1355" s="1"/>
      <c r="C1355" s="58"/>
      <c r="D1355" s="3"/>
      <c r="E1355" s="4"/>
      <c r="F1355" s="4"/>
      <c r="G1355" s="5" t="str">
        <f t="shared" si="24"/>
        <v xml:space="preserve">  </v>
      </c>
      <c r="I1355" s="1"/>
      <c r="J1355" s="1"/>
      <c r="K1355" s="6"/>
      <c r="L1355" s="6"/>
      <c r="M1355" s="6"/>
      <c r="N1355" s="6"/>
      <c r="O1355" s="6"/>
      <c r="P1355" s="7"/>
      <c r="Q1355" s="1"/>
      <c r="R1355" s="1"/>
    </row>
    <row r="1356" spans="1:18" s="5" customFormat="1" x14ac:dyDescent="0.2">
      <c r="A1356" s="1"/>
      <c r="B1356" s="1"/>
      <c r="C1356" s="58"/>
      <c r="D1356" s="3"/>
      <c r="E1356" s="4"/>
      <c r="F1356" s="4"/>
      <c r="G1356" s="5" t="str">
        <f t="shared" si="24"/>
        <v xml:space="preserve">  </v>
      </c>
      <c r="I1356" s="1"/>
      <c r="J1356" s="1"/>
      <c r="K1356" s="6"/>
      <c r="L1356" s="6"/>
      <c r="M1356" s="6"/>
      <c r="N1356" s="6"/>
      <c r="O1356" s="6"/>
      <c r="P1356" s="7"/>
      <c r="Q1356" s="1"/>
      <c r="R1356" s="1"/>
    </row>
    <row r="1357" spans="1:18" s="5" customFormat="1" x14ac:dyDescent="0.2">
      <c r="A1357" s="1"/>
      <c r="B1357" s="1"/>
      <c r="C1357" s="58"/>
      <c r="D1357" s="3"/>
      <c r="E1357" s="4"/>
      <c r="F1357" s="4"/>
      <c r="G1357" s="5" t="str">
        <f t="shared" si="24"/>
        <v xml:space="preserve">  </v>
      </c>
      <c r="I1357" s="1"/>
      <c r="J1357" s="1"/>
      <c r="K1357" s="6"/>
      <c r="L1357" s="6"/>
      <c r="M1357" s="6"/>
      <c r="N1357" s="6"/>
      <c r="O1357" s="6"/>
      <c r="P1357" s="7"/>
      <c r="Q1357" s="1"/>
      <c r="R1357" s="1"/>
    </row>
    <row r="1358" spans="1:18" s="5" customFormat="1" x14ac:dyDescent="0.2">
      <c r="A1358" s="1"/>
      <c r="B1358" s="1"/>
      <c r="C1358" s="58"/>
      <c r="D1358" s="3"/>
      <c r="E1358" s="4"/>
      <c r="F1358" s="4"/>
      <c r="G1358" s="5" t="str">
        <f t="shared" si="24"/>
        <v xml:space="preserve">  </v>
      </c>
      <c r="I1358" s="1"/>
      <c r="J1358" s="1"/>
      <c r="K1358" s="6"/>
      <c r="L1358" s="6"/>
      <c r="M1358" s="6"/>
      <c r="N1358" s="6"/>
      <c r="O1358" s="6"/>
      <c r="P1358" s="7"/>
      <c r="Q1358" s="1"/>
      <c r="R1358" s="1"/>
    </row>
    <row r="1359" spans="1:18" s="5" customFormat="1" x14ac:dyDescent="0.2">
      <c r="A1359" s="1"/>
      <c r="B1359" s="1"/>
      <c r="C1359" s="58"/>
      <c r="D1359" s="3"/>
      <c r="E1359" s="4"/>
      <c r="F1359" s="4"/>
      <c r="G1359" s="5" t="str">
        <f t="shared" si="24"/>
        <v xml:space="preserve">  </v>
      </c>
      <c r="I1359" s="1"/>
      <c r="J1359" s="1"/>
      <c r="K1359" s="6"/>
      <c r="L1359" s="6"/>
      <c r="M1359" s="6"/>
      <c r="N1359" s="6"/>
      <c r="O1359" s="6"/>
      <c r="P1359" s="7"/>
      <c r="Q1359" s="1"/>
      <c r="R1359" s="1"/>
    </row>
    <row r="1360" spans="1:18" s="5" customFormat="1" x14ac:dyDescent="0.2">
      <c r="A1360" s="1"/>
      <c r="B1360" s="1"/>
      <c r="C1360" s="58"/>
      <c r="D1360" s="3"/>
      <c r="E1360" s="4"/>
      <c r="F1360" s="4"/>
      <c r="G1360" s="5" t="str">
        <f t="shared" si="24"/>
        <v xml:space="preserve">  </v>
      </c>
      <c r="I1360" s="1"/>
      <c r="J1360" s="1"/>
      <c r="K1360" s="6"/>
      <c r="L1360" s="6"/>
      <c r="M1360" s="6"/>
      <c r="N1360" s="6"/>
      <c r="O1360" s="6"/>
      <c r="P1360" s="7"/>
      <c r="Q1360" s="1"/>
      <c r="R1360" s="1"/>
    </row>
    <row r="1361" spans="1:18" s="5" customFormat="1" x14ac:dyDescent="0.2">
      <c r="A1361" s="1"/>
      <c r="B1361" s="1"/>
      <c r="C1361" s="58"/>
      <c r="D1361" s="3"/>
      <c r="E1361" s="4"/>
      <c r="F1361" s="4"/>
      <c r="G1361" s="5" t="str">
        <f t="shared" si="24"/>
        <v xml:space="preserve">  </v>
      </c>
      <c r="I1361" s="1"/>
      <c r="J1361" s="1"/>
      <c r="K1361" s="6"/>
      <c r="L1361" s="6"/>
      <c r="M1361" s="6"/>
      <c r="N1361" s="6"/>
      <c r="O1361" s="6"/>
      <c r="P1361" s="7"/>
      <c r="Q1361" s="1"/>
      <c r="R1361" s="1"/>
    </row>
    <row r="1362" spans="1:18" s="5" customFormat="1" x14ac:dyDescent="0.2">
      <c r="A1362" s="1"/>
      <c r="B1362" s="1"/>
      <c r="C1362" s="58"/>
      <c r="D1362" s="3"/>
      <c r="E1362" s="4"/>
      <c r="F1362" s="4"/>
      <c r="G1362" s="5" t="str">
        <f t="shared" si="24"/>
        <v xml:space="preserve">  </v>
      </c>
      <c r="I1362" s="1"/>
      <c r="J1362" s="1"/>
      <c r="K1362" s="6"/>
      <c r="L1362" s="6"/>
      <c r="M1362" s="6"/>
      <c r="N1362" s="6"/>
      <c r="O1362" s="6"/>
      <c r="P1362" s="7"/>
      <c r="Q1362" s="1"/>
      <c r="R1362" s="1"/>
    </row>
    <row r="1363" spans="1:18" s="5" customFormat="1" x14ac:dyDescent="0.2">
      <c r="A1363" s="1"/>
      <c r="B1363" s="1"/>
      <c r="C1363" s="58"/>
      <c r="D1363" s="3"/>
      <c r="E1363" s="4"/>
      <c r="F1363" s="4"/>
      <c r="G1363" s="5" t="str">
        <f t="shared" si="24"/>
        <v xml:space="preserve">  </v>
      </c>
      <c r="I1363" s="1"/>
      <c r="J1363" s="1"/>
      <c r="K1363" s="6"/>
      <c r="L1363" s="6"/>
      <c r="M1363" s="6"/>
      <c r="N1363" s="6"/>
      <c r="O1363" s="6"/>
      <c r="P1363" s="7"/>
      <c r="Q1363" s="1"/>
      <c r="R1363" s="1"/>
    </row>
    <row r="1364" spans="1:18" s="5" customFormat="1" x14ac:dyDescent="0.2">
      <c r="A1364" s="1"/>
      <c r="B1364" s="1"/>
      <c r="C1364" s="58"/>
      <c r="D1364" s="3"/>
      <c r="E1364" s="4"/>
      <c r="F1364" s="4"/>
      <c r="G1364" s="5" t="str">
        <f t="shared" si="24"/>
        <v xml:space="preserve">  </v>
      </c>
      <c r="I1364" s="1"/>
      <c r="J1364" s="1"/>
      <c r="K1364" s="6"/>
      <c r="L1364" s="6"/>
      <c r="M1364" s="6"/>
      <c r="N1364" s="6"/>
      <c r="O1364" s="6"/>
      <c r="P1364" s="7"/>
      <c r="Q1364" s="1"/>
      <c r="R1364" s="1"/>
    </row>
    <row r="1365" spans="1:18" s="5" customFormat="1" x14ac:dyDescent="0.2">
      <c r="A1365" s="1"/>
      <c r="B1365" s="1"/>
      <c r="C1365" s="58"/>
      <c r="D1365" s="3"/>
      <c r="E1365" s="4"/>
      <c r="F1365" s="4"/>
      <c r="G1365" s="5" t="str">
        <f t="shared" si="24"/>
        <v xml:space="preserve">  </v>
      </c>
      <c r="I1365" s="1"/>
      <c r="J1365" s="1"/>
      <c r="K1365" s="6"/>
      <c r="L1365" s="6"/>
      <c r="M1365" s="6"/>
      <c r="N1365" s="6"/>
      <c r="O1365" s="6"/>
      <c r="P1365" s="7"/>
      <c r="Q1365" s="1"/>
      <c r="R1365" s="1"/>
    </row>
    <row r="1366" spans="1:18" s="5" customFormat="1" x14ac:dyDescent="0.2">
      <c r="A1366" s="1"/>
      <c r="B1366" s="1"/>
      <c r="C1366" s="58"/>
      <c r="D1366" s="3"/>
      <c r="E1366" s="4"/>
      <c r="F1366" s="4"/>
      <c r="G1366" s="5" t="str">
        <f t="shared" si="24"/>
        <v xml:space="preserve">  </v>
      </c>
      <c r="I1366" s="1"/>
      <c r="J1366" s="1"/>
      <c r="K1366" s="6"/>
      <c r="L1366" s="6"/>
      <c r="M1366" s="6"/>
      <c r="N1366" s="6"/>
      <c r="O1366" s="6"/>
      <c r="P1366" s="7"/>
      <c r="Q1366" s="1"/>
      <c r="R1366" s="1"/>
    </row>
    <row r="1367" spans="1:18" s="5" customFormat="1" x14ac:dyDescent="0.2">
      <c r="A1367" s="1"/>
      <c r="B1367" s="1"/>
      <c r="C1367" s="58"/>
      <c r="D1367" s="3"/>
      <c r="E1367" s="4"/>
      <c r="F1367" s="4"/>
      <c r="G1367" s="5" t="str">
        <f t="shared" si="24"/>
        <v xml:space="preserve">  </v>
      </c>
      <c r="I1367" s="1"/>
      <c r="J1367" s="1"/>
      <c r="K1367" s="6"/>
      <c r="L1367" s="6"/>
      <c r="M1367" s="6"/>
      <c r="N1367" s="6"/>
      <c r="O1367" s="6"/>
      <c r="P1367" s="7"/>
      <c r="Q1367" s="1"/>
      <c r="R1367" s="1"/>
    </row>
    <row r="1368" spans="1:18" s="5" customFormat="1" x14ac:dyDescent="0.2">
      <c r="A1368" s="1"/>
      <c r="B1368" s="1"/>
      <c r="C1368" s="58"/>
      <c r="D1368" s="3"/>
      <c r="E1368" s="4"/>
      <c r="F1368" s="4"/>
      <c r="G1368" s="5" t="str">
        <f t="shared" si="24"/>
        <v xml:space="preserve">  </v>
      </c>
      <c r="I1368" s="1"/>
      <c r="J1368" s="1"/>
      <c r="K1368" s="6"/>
      <c r="L1368" s="6"/>
      <c r="M1368" s="6"/>
      <c r="N1368" s="6"/>
      <c r="O1368" s="6"/>
      <c r="P1368" s="7"/>
      <c r="Q1368" s="1"/>
      <c r="R1368" s="1"/>
    </row>
    <row r="1369" spans="1:18" s="5" customFormat="1" x14ac:dyDescent="0.2">
      <c r="A1369" s="1"/>
      <c r="B1369" s="1"/>
      <c r="C1369" s="58"/>
      <c r="D1369" s="3"/>
      <c r="E1369" s="4"/>
      <c r="F1369" s="4"/>
      <c r="G1369" s="5" t="str">
        <f t="shared" si="24"/>
        <v xml:space="preserve">  </v>
      </c>
      <c r="I1369" s="1"/>
      <c r="J1369" s="1"/>
      <c r="K1369" s="6"/>
      <c r="L1369" s="6"/>
      <c r="M1369" s="6"/>
      <c r="N1369" s="6"/>
      <c r="O1369" s="6"/>
      <c r="P1369" s="7"/>
      <c r="Q1369" s="1"/>
      <c r="R1369" s="1"/>
    </row>
    <row r="1370" spans="1:18" s="5" customFormat="1" x14ac:dyDescent="0.2">
      <c r="A1370" s="1"/>
      <c r="B1370" s="1"/>
      <c r="C1370" s="58"/>
      <c r="D1370" s="3"/>
      <c r="E1370" s="4"/>
      <c r="F1370" s="4"/>
      <c r="G1370" s="5" t="str">
        <f t="shared" si="24"/>
        <v xml:space="preserve">  </v>
      </c>
      <c r="I1370" s="1"/>
      <c r="J1370" s="1"/>
      <c r="K1370" s="6"/>
      <c r="L1370" s="6"/>
      <c r="M1370" s="6"/>
      <c r="N1370" s="6"/>
      <c r="O1370" s="6"/>
      <c r="P1370" s="7"/>
      <c r="Q1370" s="1"/>
      <c r="R1370" s="1"/>
    </row>
    <row r="1371" spans="1:18" s="5" customFormat="1" x14ac:dyDescent="0.2">
      <c r="A1371" s="1"/>
      <c r="B1371" s="1"/>
      <c r="C1371" s="58"/>
      <c r="D1371" s="3"/>
      <c r="E1371" s="4"/>
      <c r="F1371" s="4"/>
      <c r="G1371" s="5" t="str">
        <f t="shared" si="24"/>
        <v xml:space="preserve">  </v>
      </c>
      <c r="I1371" s="1"/>
      <c r="J1371" s="1"/>
      <c r="K1371" s="6"/>
      <c r="L1371" s="6"/>
      <c r="M1371" s="6"/>
      <c r="N1371" s="6"/>
      <c r="O1371" s="6"/>
      <c r="P1371" s="7"/>
      <c r="Q1371" s="1"/>
      <c r="R1371" s="1"/>
    </row>
    <row r="1372" spans="1:18" s="5" customFormat="1" x14ac:dyDescent="0.2">
      <c r="A1372" s="1"/>
      <c r="B1372" s="1"/>
      <c r="C1372" s="58"/>
      <c r="D1372" s="3"/>
      <c r="E1372" s="4"/>
      <c r="F1372" s="4"/>
      <c r="G1372" s="5" t="str">
        <f t="shared" si="24"/>
        <v xml:space="preserve">  </v>
      </c>
      <c r="I1372" s="1"/>
      <c r="J1372" s="1"/>
      <c r="K1372" s="6"/>
      <c r="L1372" s="6"/>
      <c r="M1372" s="6"/>
      <c r="N1372" s="6"/>
      <c r="O1372" s="6"/>
      <c r="P1372" s="7"/>
      <c r="Q1372" s="1"/>
      <c r="R1372" s="1"/>
    </row>
    <row r="1373" spans="1:18" s="5" customFormat="1" x14ac:dyDescent="0.2">
      <c r="A1373" s="1"/>
      <c r="B1373" s="1"/>
      <c r="C1373" s="58"/>
      <c r="D1373" s="3"/>
      <c r="E1373" s="4"/>
      <c r="F1373" s="4"/>
      <c r="G1373" s="5" t="str">
        <f t="shared" si="24"/>
        <v xml:space="preserve">  </v>
      </c>
      <c r="I1373" s="1"/>
      <c r="J1373" s="1"/>
      <c r="K1373" s="6"/>
      <c r="L1373" s="6"/>
      <c r="M1373" s="6"/>
      <c r="N1373" s="6"/>
      <c r="O1373" s="6"/>
      <c r="P1373" s="7"/>
      <c r="Q1373" s="1"/>
      <c r="R1373" s="1"/>
    </row>
    <row r="1374" spans="1:18" s="5" customFormat="1" x14ac:dyDescent="0.2">
      <c r="A1374" s="1"/>
      <c r="B1374" s="1"/>
      <c r="C1374" s="58"/>
      <c r="D1374" s="3"/>
      <c r="E1374" s="4"/>
      <c r="F1374" s="4"/>
      <c r="G1374" s="5" t="str">
        <f t="shared" si="24"/>
        <v xml:space="preserve">  </v>
      </c>
      <c r="I1374" s="1"/>
      <c r="J1374" s="1"/>
      <c r="K1374" s="6"/>
      <c r="L1374" s="6"/>
      <c r="M1374" s="6"/>
      <c r="N1374" s="6"/>
      <c r="O1374" s="6"/>
      <c r="P1374" s="7"/>
      <c r="Q1374" s="1"/>
      <c r="R1374" s="1"/>
    </row>
    <row r="1375" spans="1:18" s="5" customFormat="1" x14ac:dyDescent="0.2">
      <c r="A1375" s="1"/>
      <c r="B1375" s="1"/>
      <c r="C1375" s="58"/>
      <c r="D1375" s="3"/>
      <c r="E1375" s="4"/>
      <c r="F1375" s="4"/>
      <c r="G1375" s="5" t="str">
        <f t="shared" si="24"/>
        <v xml:space="preserve">  </v>
      </c>
      <c r="I1375" s="1"/>
      <c r="J1375" s="1"/>
      <c r="K1375" s="6"/>
      <c r="L1375" s="6"/>
      <c r="M1375" s="6"/>
      <c r="N1375" s="6"/>
      <c r="O1375" s="6"/>
      <c r="P1375" s="7"/>
      <c r="Q1375" s="1"/>
      <c r="R1375" s="1"/>
    </row>
    <row r="1376" spans="1:18" s="5" customFormat="1" x14ac:dyDescent="0.2">
      <c r="A1376" s="1"/>
      <c r="B1376" s="1"/>
      <c r="C1376" s="58"/>
      <c r="D1376" s="3"/>
      <c r="E1376" s="4"/>
      <c r="F1376" s="4"/>
      <c r="G1376" s="5" t="str">
        <f t="shared" si="24"/>
        <v xml:space="preserve">  </v>
      </c>
      <c r="I1376" s="1"/>
      <c r="J1376" s="1"/>
      <c r="K1376" s="6"/>
      <c r="L1376" s="6"/>
      <c r="M1376" s="6"/>
      <c r="N1376" s="6"/>
      <c r="O1376" s="6"/>
      <c r="P1376" s="7"/>
      <c r="Q1376" s="1"/>
      <c r="R1376" s="1"/>
    </row>
    <row r="1377" spans="1:18" s="5" customFormat="1" x14ac:dyDescent="0.2">
      <c r="A1377" s="1"/>
      <c r="B1377" s="1"/>
      <c r="C1377" s="58"/>
      <c r="D1377" s="3"/>
      <c r="E1377" s="4"/>
      <c r="F1377" s="4"/>
      <c r="G1377" s="5" t="str">
        <f t="shared" si="24"/>
        <v xml:space="preserve">  </v>
      </c>
      <c r="I1377" s="1"/>
      <c r="J1377" s="1"/>
      <c r="K1377" s="6"/>
      <c r="L1377" s="6"/>
      <c r="M1377" s="6"/>
      <c r="N1377" s="6"/>
      <c r="O1377" s="6"/>
      <c r="P1377" s="7"/>
      <c r="Q1377" s="1"/>
      <c r="R1377" s="1"/>
    </row>
    <row r="1378" spans="1:18" s="5" customFormat="1" x14ac:dyDescent="0.2">
      <c r="A1378" s="1"/>
      <c r="B1378" s="1"/>
      <c r="C1378" s="58"/>
      <c r="D1378" s="3"/>
      <c r="E1378" s="4"/>
      <c r="F1378" s="4"/>
      <c r="G1378" s="5" t="str">
        <f t="shared" si="24"/>
        <v xml:space="preserve">  </v>
      </c>
      <c r="I1378" s="1"/>
      <c r="J1378" s="1"/>
      <c r="K1378" s="6"/>
      <c r="L1378" s="6"/>
      <c r="M1378" s="6"/>
      <c r="N1378" s="6"/>
      <c r="O1378" s="6"/>
      <c r="P1378" s="7"/>
      <c r="Q1378" s="1"/>
      <c r="R1378" s="1"/>
    </row>
    <row r="1379" spans="1:18" s="5" customFormat="1" x14ac:dyDescent="0.2">
      <c r="A1379" s="1"/>
      <c r="B1379" s="1"/>
      <c r="C1379" s="58"/>
      <c r="D1379" s="3"/>
      <c r="E1379" s="4"/>
      <c r="F1379" s="4"/>
      <c r="G1379" s="5" t="str">
        <f t="shared" si="24"/>
        <v xml:space="preserve">  </v>
      </c>
      <c r="I1379" s="1"/>
      <c r="J1379" s="1"/>
      <c r="K1379" s="6"/>
      <c r="L1379" s="6"/>
      <c r="M1379" s="6"/>
      <c r="N1379" s="6"/>
      <c r="O1379" s="6"/>
      <c r="P1379" s="7"/>
      <c r="Q1379" s="1"/>
      <c r="R1379" s="1"/>
    </row>
    <row r="1380" spans="1:18" s="5" customFormat="1" x14ac:dyDescent="0.2">
      <c r="A1380" s="1"/>
      <c r="B1380" s="1"/>
      <c r="C1380" s="58"/>
      <c r="D1380" s="3"/>
      <c r="E1380" s="4"/>
      <c r="F1380" s="4"/>
      <c r="G1380" s="5" t="str">
        <f t="shared" si="24"/>
        <v xml:space="preserve">  </v>
      </c>
      <c r="I1380" s="1"/>
      <c r="J1380" s="1"/>
      <c r="K1380" s="6"/>
      <c r="L1380" s="6"/>
      <c r="M1380" s="6"/>
      <c r="N1380" s="6"/>
      <c r="O1380" s="6"/>
      <c r="P1380" s="7"/>
      <c r="Q1380" s="1"/>
      <c r="R1380" s="1"/>
    </row>
    <row r="1381" spans="1:18" s="5" customFormat="1" x14ac:dyDescent="0.2">
      <c r="A1381" s="1"/>
      <c r="B1381" s="1"/>
      <c r="C1381" s="58"/>
      <c r="D1381" s="3"/>
      <c r="E1381" s="4"/>
      <c r="F1381" s="4"/>
      <c r="G1381" s="5" t="str">
        <f t="shared" si="24"/>
        <v xml:space="preserve">  </v>
      </c>
      <c r="I1381" s="1"/>
      <c r="J1381" s="1"/>
      <c r="K1381" s="6"/>
      <c r="L1381" s="6"/>
      <c r="M1381" s="6"/>
      <c r="N1381" s="6"/>
      <c r="O1381" s="6"/>
      <c r="P1381" s="7"/>
      <c r="Q1381" s="1"/>
      <c r="R1381" s="1"/>
    </row>
    <row r="1382" spans="1:18" s="5" customFormat="1" x14ac:dyDescent="0.2">
      <c r="A1382" s="1"/>
      <c r="B1382" s="1"/>
      <c r="C1382" s="58"/>
      <c r="D1382" s="3"/>
      <c r="E1382" s="4"/>
      <c r="F1382" s="4"/>
      <c r="G1382" s="5" t="str">
        <f t="shared" si="24"/>
        <v xml:space="preserve">  </v>
      </c>
      <c r="I1382" s="1"/>
      <c r="J1382" s="1"/>
      <c r="K1382" s="6"/>
      <c r="L1382" s="6"/>
      <c r="M1382" s="6"/>
      <c r="N1382" s="6"/>
      <c r="O1382" s="6"/>
      <c r="P1382" s="7"/>
      <c r="Q1382" s="1"/>
      <c r="R1382" s="1"/>
    </row>
    <row r="1383" spans="1:18" s="5" customFormat="1" x14ac:dyDescent="0.2">
      <c r="A1383" s="1"/>
      <c r="B1383" s="1"/>
      <c r="C1383" s="58"/>
      <c r="D1383" s="3"/>
      <c r="E1383" s="4"/>
      <c r="F1383" s="4"/>
      <c r="G1383" s="5" t="str">
        <f t="shared" si="24"/>
        <v xml:space="preserve">  </v>
      </c>
      <c r="I1383" s="1"/>
      <c r="J1383" s="1"/>
      <c r="K1383" s="6"/>
      <c r="L1383" s="6"/>
      <c r="M1383" s="6"/>
      <c r="N1383" s="6"/>
      <c r="O1383" s="6"/>
      <c r="P1383" s="7"/>
      <c r="Q1383" s="1"/>
      <c r="R1383" s="1"/>
    </row>
    <row r="1384" spans="1:18" s="5" customFormat="1" x14ac:dyDescent="0.2">
      <c r="A1384" s="1"/>
      <c r="B1384" s="1"/>
      <c r="C1384" s="58"/>
      <c r="D1384" s="3"/>
      <c r="E1384" s="4"/>
      <c r="F1384" s="4"/>
      <c r="G1384" s="5" t="str">
        <f t="shared" si="24"/>
        <v xml:space="preserve">  </v>
      </c>
      <c r="I1384" s="1"/>
      <c r="J1384" s="1"/>
      <c r="K1384" s="6"/>
      <c r="L1384" s="6"/>
      <c r="M1384" s="6"/>
      <c r="N1384" s="6"/>
      <c r="O1384" s="6"/>
      <c r="P1384" s="7"/>
      <c r="Q1384" s="1"/>
      <c r="R1384" s="1"/>
    </row>
    <row r="1385" spans="1:18" s="5" customFormat="1" x14ac:dyDescent="0.2">
      <c r="A1385" s="1"/>
      <c r="B1385" s="1"/>
      <c r="C1385" s="58"/>
      <c r="D1385" s="3"/>
      <c r="E1385" s="4"/>
      <c r="F1385" s="4"/>
      <c r="G1385" s="5" t="str">
        <f t="shared" si="24"/>
        <v xml:space="preserve">  </v>
      </c>
      <c r="I1385" s="1"/>
      <c r="J1385" s="1"/>
      <c r="K1385" s="6"/>
      <c r="L1385" s="6"/>
      <c r="M1385" s="6"/>
      <c r="N1385" s="6"/>
      <c r="O1385" s="6"/>
      <c r="P1385" s="7"/>
      <c r="Q1385" s="1"/>
      <c r="R1385" s="1"/>
    </row>
    <row r="1386" spans="1:18" s="5" customFormat="1" x14ac:dyDescent="0.2">
      <c r="A1386" s="1"/>
      <c r="B1386" s="1"/>
      <c r="C1386" s="58"/>
      <c r="D1386" s="3"/>
      <c r="E1386" s="4"/>
      <c r="F1386" s="4"/>
      <c r="G1386" s="5" t="str">
        <f t="shared" si="24"/>
        <v xml:space="preserve">  </v>
      </c>
      <c r="I1386" s="1"/>
      <c r="J1386" s="1"/>
      <c r="K1386" s="6"/>
      <c r="L1386" s="6"/>
      <c r="M1386" s="6"/>
      <c r="N1386" s="6"/>
      <c r="O1386" s="6"/>
      <c r="P1386" s="7"/>
      <c r="Q1386" s="1"/>
      <c r="R1386" s="1"/>
    </row>
    <row r="1387" spans="1:18" s="5" customFormat="1" x14ac:dyDescent="0.2">
      <c r="A1387" s="1"/>
      <c r="B1387" s="1"/>
      <c r="C1387" s="58"/>
      <c r="D1387" s="3"/>
      <c r="E1387" s="4"/>
      <c r="F1387" s="4"/>
      <c r="G1387" s="5" t="str">
        <f t="shared" si="24"/>
        <v xml:space="preserve">  </v>
      </c>
      <c r="I1387" s="1"/>
      <c r="J1387" s="1"/>
      <c r="K1387" s="6"/>
      <c r="L1387" s="6"/>
      <c r="M1387" s="6"/>
      <c r="N1387" s="6"/>
      <c r="O1387" s="6"/>
      <c r="P1387" s="7"/>
      <c r="Q1387" s="1"/>
      <c r="R1387" s="1"/>
    </row>
    <row r="1388" spans="1:18" s="5" customFormat="1" x14ac:dyDescent="0.2">
      <c r="A1388" s="1"/>
      <c r="B1388" s="1"/>
      <c r="C1388" s="58"/>
      <c r="D1388" s="3"/>
      <c r="E1388" s="4"/>
      <c r="F1388" s="4"/>
      <c r="G1388" s="5" t="str">
        <f t="shared" si="24"/>
        <v xml:space="preserve">  </v>
      </c>
      <c r="I1388" s="1"/>
      <c r="J1388" s="1"/>
      <c r="K1388" s="6"/>
      <c r="L1388" s="6"/>
      <c r="M1388" s="6"/>
      <c r="N1388" s="6"/>
      <c r="O1388" s="6"/>
      <c r="P1388" s="7"/>
      <c r="Q1388" s="1"/>
      <c r="R1388" s="1"/>
    </row>
    <row r="1389" spans="1:18" s="5" customFormat="1" x14ac:dyDescent="0.2">
      <c r="A1389" s="1"/>
      <c r="B1389" s="1"/>
      <c r="C1389" s="58"/>
      <c r="D1389" s="3"/>
      <c r="E1389" s="4"/>
      <c r="F1389" s="4"/>
      <c r="G1389" s="5" t="str">
        <f t="shared" ref="G1389:G1404" si="25">IF(E1389=0,"  ",(IF(F1389=0,"  ",+E1389*F1389)))</f>
        <v xml:space="preserve">  </v>
      </c>
      <c r="I1389" s="1"/>
      <c r="J1389" s="1"/>
      <c r="K1389" s="6"/>
      <c r="L1389" s="6"/>
      <c r="M1389" s="6"/>
      <c r="N1389" s="6"/>
      <c r="O1389" s="6"/>
      <c r="P1389" s="7"/>
      <c r="Q1389" s="1"/>
      <c r="R1389" s="1"/>
    </row>
    <row r="1390" spans="1:18" s="5" customFormat="1" x14ac:dyDescent="0.2">
      <c r="A1390" s="1"/>
      <c r="B1390" s="1"/>
      <c r="C1390" s="58"/>
      <c r="D1390" s="3"/>
      <c r="E1390" s="4"/>
      <c r="F1390" s="4"/>
      <c r="G1390" s="5" t="str">
        <f t="shared" si="25"/>
        <v xml:space="preserve">  </v>
      </c>
      <c r="I1390" s="1"/>
      <c r="J1390" s="1"/>
      <c r="K1390" s="6"/>
      <c r="L1390" s="6"/>
      <c r="M1390" s="6"/>
      <c r="N1390" s="6"/>
      <c r="O1390" s="6"/>
      <c r="P1390" s="7"/>
      <c r="Q1390" s="1"/>
      <c r="R1390" s="1"/>
    </row>
    <row r="1391" spans="1:18" s="5" customFormat="1" x14ac:dyDescent="0.2">
      <c r="A1391" s="1"/>
      <c r="B1391" s="1"/>
      <c r="C1391" s="58"/>
      <c r="D1391" s="3"/>
      <c r="E1391" s="4"/>
      <c r="F1391" s="4"/>
      <c r="G1391" s="5" t="str">
        <f t="shared" si="25"/>
        <v xml:space="preserve">  </v>
      </c>
      <c r="I1391" s="1"/>
      <c r="J1391" s="1"/>
      <c r="K1391" s="6"/>
      <c r="L1391" s="6"/>
      <c r="M1391" s="6"/>
      <c r="N1391" s="6"/>
      <c r="O1391" s="6"/>
      <c r="P1391" s="7"/>
      <c r="Q1391" s="1"/>
      <c r="R1391" s="1"/>
    </row>
    <row r="1392" spans="1:18" s="5" customFormat="1" x14ac:dyDescent="0.2">
      <c r="A1392" s="1"/>
      <c r="B1392" s="1"/>
      <c r="C1392" s="58"/>
      <c r="D1392" s="3"/>
      <c r="E1392" s="4"/>
      <c r="F1392" s="4"/>
      <c r="G1392" s="5" t="str">
        <f t="shared" si="25"/>
        <v xml:space="preserve">  </v>
      </c>
      <c r="I1392" s="1"/>
      <c r="J1392" s="1"/>
      <c r="K1392" s="6"/>
      <c r="L1392" s="6"/>
      <c r="M1392" s="6"/>
      <c r="N1392" s="6"/>
      <c r="O1392" s="6"/>
      <c r="P1392" s="7"/>
      <c r="Q1392" s="1"/>
      <c r="R1392" s="1"/>
    </row>
    <row r="1393" spans="1:18" s="5" customFormat="1" x14ac:dyDescent="0.2">
      <c r="A1393" s="1"/>
      <c r="B1393" s="1"/>
      <c r="C1393" s="58"/>
      <c r="D1393" s="3"/>
      <c r="E1393" s="4"/>
      <c r="F1393" s="4"/>
      <c r="G1393" s="5" t="str">
        <f t="shared" si="25"/>
        <v xml:space="preserve">  </v>
      </c>
      <c r="I1393" s="1"/>
      <c r="J1393" s="1"/>
      <c r="K1393" s="6"/>
      <c r="L1393" s="6"/>
      <c r="M1393" s="6"/>
      <c r="N1393" s="6"/>
      <c r="O1393" s="6"/>
      <c r="P1393" s="7"/>
      <c r="Q1393" s="1"/>
      <c r="R1393" s="1"/>
    </row>
    <row r="1394" spans="1:18" s="5" customFormat="1" x14ac:dyDescent="0.2">
      <c r="A1394" s="1"/>
      <c r="B1394" s="1"/>
      <c r="C1394" s="58"/>
      <c r="D1394" s="3"/>
      <c r="E1394" s="4"/>
      <c r="F1394" s="4"/>
      <c r="G1394" s="5" t="str">
        <f t="shared" si="25"/>
        <v xml:space="preserve">  </v>
      </c>
      <c r="I1394" s="1"/>
      <c r="J1394" s="1"/>
      <c r="K1394" s="6"/>
      <c r="L1394" s="6"/>
      <c r="M1394" s="6"/>
      <c r="N1394" s="6"/>
      <c r="O1394" s="6"/>
      <c r="P1394" s="7"/>
      <c r="Q1394" s="1"/>
      <c r="R1394" s="1"/>
    </row>
    <row r="1395" spans="1:18" s="5" customFormat="1" x14ac:dyDescent="0.2">
      <c r="A1395" s="1"/>
      <c r="B1395" s="1"/>
      <c r="C1395" s="58"/>
      <c r="D1395" s="3"/>
      <c r="E1395" s="4"/>
      <c r="F1395" s="4"/>
      <c r="G1395" s="5" t="str">
        <f t="shared" si="25"/>
        <v xml:space="preserve">  </v>
      </c>
      <c r="I1395" s="1"/>
      <c r="J1395" s="1"/>
      <c r="K1395" s="6"/>
      <c r="L1395" s="6"/>
      <c r="M1395" s="6"/>
      <c r="N1395" s="6"/>
      <c r="O1395" s="6"/>
      <c r="P1395" s="7"/>
      <c r="Q1395" s="1"/>
      <c r="R1395" s="1"/>
    </row>
    <row r="1396" spans="1:18" s="5" customFormat="1" x14ac:dyDescent="0.2">
      <c r="A1396" s="1"/>
      <c r="B1396" s="1"/>
      <c r="C1396" s="58"/>
      <c r="D1396" s="3"/>
      <c r="E1396" s="4"/>
      <c r="F1396" s="4"/>
      <c r="G1396" s="5" t="str">
        <f t="shared" si="25"/>
        <v xml:space="preserve">  </v>
      </c>
      <c r="I1396" s="1"/>
      <c r="J1396" s="1"/>
      <c r="K1396" s="6"/>
      <c r="L1396" s="6"/>
      <c r="M1396" s="6"/>
      <c r="N1396" s="6"/>
      <c r="O1396" s="6"/>
      <c r="P1396" s="7"/>
      <c r="Q1396" s="1"/>
      <c r="R1396" s="1"/>
    </row>
    <row r="1397" spans="1:18" s="5" customFormat="1" x14ac:dyDescent="0.2">
      <c r="A1397" s="1"/>
      <c r="B1397" s="1"/>
      <c r="C1397" s="58"/>
      <c r="D1397" s="3"/>
      <c r="E1397" s="4"/>
      <c r="F1397" s="4"/>
      <c r="G1397" s="5" t="str">
        <f t="shared" si="25"/>
        <v xml:space="preserve">  </v>
      </c>
      <c r="I1397" s="1"/>
      <c r="J1397" s="1"/>
      <c r="K1397" s="6"/>
      <c r="L1397" s="6"/>
      <c r="M1397" s="6"/>
      <c r="N1397" s="6"/>
      <c r="O1397" s="6"/>
      <c r="P1397" s="7"/>
      <c r="Q1397" s="1"/>
      <c r="R1397" s="1"/>
    </row>
    <row r="1398" spans="1:18" s="5" customFormat="1" x14ac:dyDescent="0.2">
      <c r="A1398" s="1"/>
      <c r="B1398" s="1"/>
      <c r="C1398" s="58"/>
      <c r="D1398" s="3"/>
      <c r="E1398" s="4"/>
      <c r="F1398" s="4"/>
      <c r="G1398" s="5" t="str">
        <f t="shared" si="25"/>
        <v xml:space="preserve">  </v>
      </c>
      <c r="I1398" s="1"/>
      <c r="J1398" s="1"/>
      <c r="K1398" s="6"/>
      <c r="L1398" s="6"/>
      <c r="M1398" s="6"/>
      <c r="N1398" s="6"/>
      <c r="O1398" s="6"/>
      <c r="P1398" s="7"/>
      <c r="Q1398" s="1"/>
      <c r="R1398" s="1"/>
    </row>
    <row r="1399" spans="1:18" s="5" customFormat="1" x14ac:dyDescent="0.2">
      <c r="A1399" s="1"/>
      <c r="B1399" s="1"/>
      <c r="C1399" s="58"/>
      <c r="D1399" s="3"/>
      <c r="E1399" s="4"/>
      <c r="F1399" s="4"/>
      <c r="G1399" s="5" t="str">
        <f t="shared" si="25"/>
        <v xml:space="preserve">  </v>
      </c>
      <c r="I1399" s="1"/>
      <c r="J1399" s="1"/>
      <c r="K1399" s="6"/>
      <c r="L1399" s="6"/>
      <c r="M1399" s="6"/>
      <c r="N1399" s="6"/>
      <c r="O1399" s="6"/>
      <c r="P1399" s="7"/>
      <c r="Q1399" s="1"/>
      <c r="R1399" s="1"/>
    </row>
    <row r="1400" spans="1:18" s="5" customFormat="1" x14ac:dyDescent="0.2">
      <c r="A1400" s="1"/>
      <c r="B1400" s="1"/>
      <c r="C1400" s="58"/>
      <c r="D1400" s="3"/>
      <c r="E1400" s="4"/>
      <c r="F1400" s="4"/>
      <c r="G1400" s="5" t="str">
        <f t="shared" si="25"/>
        <v xml:space="preserve">  </v>
      </c>
      <c r="I1400" s="1"/>
      <c r="J1400" s="1"/>
      <c r="K1400" s="6"/>
      <c r="L1400" s="6"/>
      <c r="M1400" s="6"/>
      <c r="N1400" s="6"/>
      <c r="O1400" s="6"/>
      <c r="P1400" s="7"/>
      <c r="Q1400" s="1"/>
      <c r="R1400" s="1"/>
    </row>
    <row r="1401" spans="1:18" s="5" customFormat="1" x14ac:dyDescent="0.2">
      <c r="A1401" s="1"/>
      <c r="B1401" s="1"/>
      <c r="C1401" s="58"/>
      <c r="D1401" s="3"/>
      <c r="E1401" s="4"/>
      <c r="F1401" s="4"/>
      <c r="G1401" s="5" t="str">
        <f t="shared" si="25"/>
        <v xml:space="preserve">  </v>
      </c>
      <c r="I1401" s="1"/>
      <c r="J1401" s="1"/>
      <c r="K1401" s="6"/>
      <c r="L1401" s="6"/>
      <c r="M1401" s="6"/>
      <c r="N1401" s="6"/>
      <c r="O1401" s="6"/>
      <c r="P1401" s="7"/>
      <c r="Q1401" s="1"/>
      <c r="R1401" s="1"/>
    </row>
    <row r="1402" spans="1:18" s="5" customFormat="1" x14ac:dyDescent="0.2">
      <c r="A1402" s="1"/>
      <c r="B1402" s="1"/>
      <c r="C1402" s="58"/>
      <c r="D1402" s="3"/>
      <c r="E1402" s="4"/>
      <c r="F1402" s="4"/>
      <c r="G1402" s="5" t="str">
        <f t="shared" si="25"/>
        <v xml:space="preserve">  </v>
      </c>
      <c r="I1402" s="1"/>
      <c r="J1402" s="1"/>
      <c r="K1402" s="6"/>
      <c r="L1402" s="6"/>
      <c r="M1402" s="6"/>
      <c r="N1402" s="6"/>
      <c r="O1402" s="6"/>
      <c r="P1402" s="7"/>
      <c r="Q1402" s="1"/>
      <c r="R1402" s="1"/>
    </row>
    <row r="1403" spans="1:18" s="5" customFormat="1" x14ac:dyDescent="0.2">
      <c r="A1403" s="1"/>
      <c r="B1403" s="1"/>
      <c r="C1403" s="58"/>
      <c r="D1403" s="3"/>
      <c r="E1403" s="4"/>
      <c r="F1403" s="4"/>
      <c r="G1403" s="5" t="str">
        <f t="shared" si="25"/>
        <v xml:space="preserve">  </v>
      </c>
      <c r="I1403" s="1"/>
      <c r="J1403" s="1"/>
      <c r="K1403" s="6"/>
      <c r="L1403" s="6"/>
      <c r="M1403" s="6"/>
      <c r="N1403" s="6"/>
      <c r="O1403" s="6"/>
      <c r="P1403" s="7"/>
      <c r="Q1403" s="1"/>
      <c r="R1403" s="1"/>
    </row>
    <row r="1404" spans="1:18" s="5" customFormat="1" x14ac:dyDescent="0.2">
      <c r="A1404" s="1"/>
      <c r="B1404" s="1"/>
      <c r="C1404" s="58"/>
      <c r="D1404" s="3"/>
      <c r="E1404" s="4"/>
      <c r="F1404" s="4"/>
      <c r="G1404" s="5" t="str">
        <f t="shared" si="25"/>
        <v xml:space="preserve">  </v>
      </c>
      <c r="I1404" s="1"/>
      <c r="J1404" s="1"/>
      <c r="K1404" s="6"/>
      <c r="L1404" s="6"/>
      <c r="M1404" s="6"/>
      <c r="N1404" s="6"/>
      <c r="O1404" s="6"/>
      <c r="P1404" s="7"/>
      <c r="Q1404" s="1"/>
      <c r="R1404" s="1"/>
    </row>
  </sheetData>
  <pageMargins left="0.75" right="0.75" top="1" bottom="1" header="0" footer="0"/>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69"/>
  <sheetViews>
    <sheetView view="pageBreakPreview" topLeftCell="A53" zoomScale="60" zoomScaleNormal="100" workbookViewId="0">
      <selection activeCell="H69" sqref="C2:H69"/>
    </sheetView>
  </sheetViews>
  <sheetFormatPr defaultColWidth="9.140625" defaultRowHeight="12.75" x14ac:dyDescent="0.2"/>
  <cols>
    <col min="1" max="1" width="11.42578125" style="87" customWidth="1"/>
    <col min="2" max="2" width="5" style="87" customWidth="1"/>
    <col min="3" max="3" width="9.140625" style="165"/>
    <col min="4" max="4" width="60.7109375" style="87" customWidth="1"/>
    <col min="5" max="6" width="9.140625" style="87"/>
    <col min="7" max="8" width="12.42578125" style="87" customWidth="1"/>
    <col min="9" max="9" width="9.140625" style="87"/>
    <col min="10" max="22" width="9.140625" style="90"/>
    <col min="23" max="16384" width="9.140625" style="87"/>
  </cols>
  <sheetData>
    <row r="2" spans="2:59" s="77" customFormat="1" x14ac:dyDescent="0.2">
      <c r="C2" s="70"/>
      <c r="D2" s="71" t="s">
        <v>455</v>
      </c>
      <c r="E2" s="72"/>
      <c r="F2" s="73"/>
      <c r="G2" s="74"/>
      <c r="H2" s="75"/>
      <c r="I2" s="75"/>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row>
    <row r="3" spans="2:59" s="77" customFormat="1" ht="6" customHeight="1" x14ac:dyDescent="0.2">
      <c r="C3" s="78"/>
      <c r="D3" s="166"/>
      <c r="E3" s="79"/>
      <c r="F3" s="73"/>
      <c r="G3" s="80"/>
      <c r="H3" s="75"/>
      <c r="I3" s="75"/>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row>
    <row r="4" spans="2:59" s="77" customFormat="1" x14ac:dyDescent="0.2">
      <c r="C4" s="78"/>
      <c r="D4" s="71" t="s">
        <v>456</v>
      </c>
      <c r="E4" s="283" t="s">
        <v>679</v>
      </c>
      <c r="F4" s="284"/>
      <c r="G4" s="284"/>
      <c r="H4" s="284"/>
      <c r="I4" s="167"/>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row>
    <row r="5" spans="2:59" s="77" customFormat="1" ht="6" customHeight="1" x14ac:dyDescent="0.2">
      <c r="C5" s="70"/>
      <c r="D5" s="81"/>
      <c r="E5" s="82"/>
      <c r="F5" s="73"/>
      <c r="G5" s="83"/>
      <c r="H5" s="84"/>
      <c r="I5" s="84"/>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row>
    <row r="6" spans="2:59" s="77" customFormat="1" ht="12.75" customHeight="1" x14ac:dyDescent="0.2">
      <c r="C6" s="70"/>
      <c r="D6" s="85" t="s">
        <v>457</v>
      </c>
      <c r="E6" s="285" t="s">
        <v>533</v>
      </c>
      <c r="F6" s="286"/>
      <c r="G6" s="286"/>
      <c r="H6" s="286"/>
      <c r="I6" s="168"/>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row>
    <row r="9" spans="2:59" x14ac:dyDescent="0.2">
      <c r="B9" s="100"/>
      <c r="C9" s="132"/>
      <c r="D9" s="133"/>
      <c r="E9" s="134"/>
      <c r="F9" s="135"/>
      <c r="G9" s="136"/>
      <c r="H9" s="137"/>
      <c r="I9" s="113"/>
      <c r="J9" s="105"/>
      <c r="K9" s="105"/>
      <c r="L9" s="105"/>
      <c r="M9" s="105"/>
      <c r="N9" s="105"/>
      <c r="O9" s="105"/>
    </row>
    <row r="10" spans="2:59" x14ac:dyDescent="0.2">
      <c r="C10" s="108" t="s">
        <v>7</v>
      </c>
      <c r="D10" s="109" t="s">
        <v>516</v>
      </c>
      <c r="E10" s="110"/>
      <c r="F10" s="111"/>
      <c r="G10" s="111"/>
      <c r="H10" s="111"/>
      <c r="J10" s="99" t="s">
        <v>483</v>
      </c>
      <c r="K10" s="99" t="s">
        <v>484</v>
      </c>
      <c r="L10" s="99" t="s">
        <v>16</v>
      </c>
      <c r="M10" s="99" t="s">
        <v>17</v>
      </c>
      <c r="N10" s="99" t="s">
        <v>485</v>
      </c>
      <c r="O10" s="89"/>
    </row>
    <row r="11" spans="2:59" s="100" customFormat="1" ht="38.25" x14ac:dyDescent="0.2">
      <c r="C11" s="138"/>
      <c r="D11" s="139" t="s">
        <v>491</v>
      </c>
      <c r="E11" s="138"/>
      <c r="F11" s="140"/>
      <c r="G11" s="140"/>
      <c r="H11" s="140"/>
      <c r="J11" s="103"/>
      <c r="K11" s="103"/>
      <c r="L11" s="103"/>
      <c r="M11" s="103"/>
      <c r="N11" s="103"/>
      <c r="O11" s="104"/>
      <c r="P11" s="105"/>
      <c r="Q11" s="105"/>
      <c r="R11" s="105"/>
      <c r="S11" s="105"/>
      <c r="T11" s="105"/>
      <c r="U11" s="105"/>
      <c r="V11" s="105"/>
    </row>
    <row r="12" spans="2:59" x14ac:dyDescent="0.2">
      <c r="C12" s="141">
        <v>1</v>
      </c>
      <c r="D12" s="142" t="s">
        <v>680</v>
      </c>
      <c r="E12" s="119" t="s">
        <v>27</v>
      </c>
      <c r="F12" s="143">
        <f t="shared" ref="F12:F13" si="0">+N12</f>
        <v>10.5</v>
      </c>
      <c r="G12" s="117"/>
      <c r="H12" s="118">
        <f t="shared" ref="H12" si="1">IF(F12=""," ",+F12*G12)</f>
        <v>0</v>
      </c>
      <c r="J12" s="88">
        <v>10.5</v>
      </c>
      <c r="K12" s="88"/>
      <c r="L12" s="88"/>
      <c r="M12" s="88"/>
      <c r="N12" s="88">
        <f>SUM(J12:M12)</f>
        <v>10.5</v>
      </c>
      <c r="O12" s="89"/>
    </row>
    <row r="13" spans="2:59" x14ac:dyDescent="0.2">
      <c r="C13" s="141">
        <v>2</v>
      </c>
      <c r="D13" s="142" t="s">
        <v>681</v>
      </c>
      <c r="E13" s="119" t="s">
        <v>24</v>
      </c>
      <c r="F13" s="143">
        <f t="shared" si="0"/>
        <v>9.3911999999999995</v>
      </c>
      <c r="G13" s="117"/>
      <c r="H13" s="118">
        <f>IF(F13=""," ",+F13*G13)</f>
        <v>0</v>
      </c>
      <c r="J13" s="88">
        <v>22.36</v>
      </c>
      <c r="K13" s="88">
        <v>0.42</v>
      </c>
      <c r="L13" s="88"/>
      <c r="M13" s="88"/>
      <c r="N13" s="88">
        <f>+J13*K13+L13*M13+P13*Q13+R13*S13+T13*U13</f>
        <v>9.3911999999999995</v>
      </c>
      <c r="O13" s="89"/>
    </row>
    <row r="14" spans="2:59" s="237" customFormat="1" ht="25.5" x14ac:dyDescent="0.2">
      <c r="B14" s="236"/>
      <c r="C14" s="254">
        <v>2</v>
      </c>
      <c r="D14" s="242" t="s">
        <v>591</v>
      </c>
      <c r="E14" s="255" t="s">
        <v>24</v>
      </c>
      <c r="F14" s="323">
        <f>+N14</f>
        <v>32.5</v>
      </c>
      <c r="G14" s="248"/>
      <c r="H14" s="249">
        <f t="shared" ref="H14:H19" si="2">IF(F14=""," ",+F14*G14)</f>
        <v>0</v>
      </c>
      <c r="I14" s="246"/>
      <c r="J14" s="256">
        <v>32.5</v>
      </c>
      <c r="K14" s="256"/>
      <c r="L14" s="256"/>
      <c r="M14" s="256"/>
      <c r="N14" s="256">
        <f>+J14</f>
        <v>32.5</v>
      </c>
      <c r="O14" s="275"/>
      <c r="P14" s="238"/>
      <c r="Q14" s="238"/>
      <c r="R14" s="238"/>
      <c r="S14" s="238"/>
      <c r="T14" s="238"/>
    </row>
    <row r="15" spans="2:59" s="237" customFormat="1" x14ac:dyDescent="0.2">
      <c r="B15" s="236"/>
      <c r="C15" s="254">
        <v>3</v>
      </c>
      <c r="D15" s="257" t="s">
        <v>592</v>
      </c>
      <c r="E15" s="254" t="s">
        <v>24</v>
      </c>
      <c r="F15" s="324">
        <f>+F14</f>
        <v>32.5</v>
      </c>
      <c r="G15" s="248"/>
      <c r="H15" s="249">
        <f t="shared" si="2"/>
        <v>0</v>
      </c>
      <c r="I15" s="246"/>
      <c r="J15" s="256"/>
      <c r="K15" s="256"/>
      <c r="L15" s="256"/>
      <c r="M15" s="256"/>
      <c r="N15" s="256"/>
      <c r="O15" s="275"/>
      <c r="P15" s="238"/>
      <c r="Q15" s="238"/>
      <c r="R15" s="238"/>
      <c r="S15" s="238"/>
      <c r="T15" s="238"/>
    </row>
    <row r="16" spans="2:59" s="241" customFormat="1" ht="38.25" x14ac:dyDescent="0.2">
      <c r="B16" s="239"/>
      <c r="C16" s="240">
        <v>4</v>
      </c>
      <c r="D16" s="242" t="s">
        <v>682</v>
      </c>
      <c r="E16" s="240" t="s">
        <v>27</v>
      </c>
      <c r="F16" s="325">
        <f>TRUNC(+J13+1)</f>
        <v>23</v>
      </c>
      <c r="G16" s="248"/>
      <c r="H16" s="249">
        <f t="shared" si="2"/>
        <v>0</v>
      </c>
      <c r="I16" s="246"/>
      <c r="J16" s="256"/>
      <c r="K16" s="256"/>
      <c r="L16" s="256"/>
      <c r="M16" s="256"/>
      <c r="N16" s="256"/>
      <c r="O16" s="275"/>
      <c r="P16" s="238"/>
      <c r="Q16" s="238"/>
      <c r="R16" s="238"/>
      <c r="S16" s="238"/>
      <c r="T16" s="238"/>
    </row>
    <row r="17" spans="1:22" s="191" customFormat="1" ht="25.5" x14ac:dyDescent="0.2">
      <c r="C17" s="217">
        <v>5</v>
      </c>
      <c r="D17" s="219" t="s">
        <v>683</v>
      </c>
      <c r="E17" s="217" t="s">
        <v>27</v>
      </c>
      <c r="F17" s="218">
        <f>TRUNC(+N17+0.5)</f>
        <v>0</v>
      </c>
      <c r="G17" s="210"/>
      <c r="H17" s="206">
        <f>IF(F17=""," ",+F17*G17)</f>
        <v>0</v>
      </c>
      <c r="J17" s="230">
        <f>+J6</f>
        <v>0</v>
      </c>
      <c r="K17" s="230">
        <v>2</v>
      </c>
      <c r="L17" s="230">
        <f>+L6</f>
        <v>0</v>
      </c>
      <c r="M17" s="230">
        <v>7</v>
      </c>
      <c r="N17" s="256">
        <f>+J17*K17+L17*M17</f>
        <v>0</v>
      </c>
      <c r="P17" s="208"/>
      <c r="Q17" s="208"/>
      <c r="R17" s="208"/>
      <c r="S17" s="208"/>
      <c r="T17" s="208"/>
      <c r="U17" s="208"/>
    </row>
    <row r="18" spans="1:22" s="191" customFormat="1" ht="25.5" x14ac:dyDescent="0.2">
      <c r="C18" s="217">
        <v>6</v>
      </c>
      <c r="D18" s="219" t="s">
        <v>684</v>
      </c>
      <c r="E18" s="217" t="s">
        <v>27</v>
      </c>
      <c r="F18" s="218">
        <f>+F17</f>
        <v>0</v>
      </c>
      <c r="G18" s="210"/>
      <c r="H18" s="206">
        <f>IF(F18=""," ",+F18*G18)</f>
        <v>0</v>
      </c>
      <c r="J18" s="230"/>
      <c r="K18" s="230"/>
      <c r="L18" s="230"/>
      <c r="M18" s="230"/>
      <c r="N18" s="230"/>
      <c r="P18" s="208"/>
      <c r="Q18" s="208"/>
      <c r="R18" s="208"/>
      <c r="S18" s="208"/>
      <c r="T18" s="208"/>
      <c r="U18" s="208"/>
    </row>
    <row r="19" spans="1:22" s="237" customFormat="1" ht="51" x14ac:dyDescent="0.2">
      <c r="B19" s="236"/>
      <c r="C19" s="254">
        <v>7</v>
      </c>
      <c r="D19" s="242" t="s">
        <v>685</v>
      </c>
      <c r="E19" s="254" t="s">
        <v>24</v>
      </c>
      <c r="F19" s="324">
        <f>+N19</f>
        <v>4.2</v>
      </c>
      <c r="G19" s="248"/>
      <c r="H19" s="249">
        <f t="shared" si="2"/>
        <v>0</v>
      </c>
      <c r="I19" s="246"/>
      <c r="J19" s="256">
        <f>+J12</f>
        <v>10.5</v>
      </c>
      <c r="K19" s="256">
        <v>0.4</v>
      </c>
      <c r="L19" s="256"/>
      <c r="M19" s="256"/>
      <c r="N19" s="256">
        <f>+J19*K19</f>
        <v>4.2</v>
      </c>
      <c r="O19" s="275"/>
      <c r="P19" s="238"/>
      <c r="Q19" s="238"/>
      <c r="R19" s="238"/>
      <c r="S19" s="238"/>
      <c r="T19" s="238"/>
    </row>
    <row r="20" spans="1:22" s="237" customFormat="1" ht="51" x14ac:dyDescent="0.2">
      <c r="B20" s="236"/>
      <c r="C20" s="258">
        <v>8</v>
      </c>
      <c r="D20" s="242" t="s">
        <v>599</v>
      </c>
      <c r="E20" s="254" t="s">
        <v>24</v>
      </c>
      <c r="F20" s="324">
        <f>+N20</f>
        <v>9.3911999999999995</v>
      </c>
      <c r="G20" s="248"/>
      <c r="H20" s="249">
        <f>IF(F20=""," ",+F20*G20)</f>
        <v>0</v>
      </c>
      <c r="I20" s="246"/>
      <c r="J20" s="256">
        <f>+J13</f>
        <v>22.36</v>
      </c>
      <c r="K20" s="256"/>
      <c r="L20" s="256">
        <f>+K13</f>
        <v>0.42</v>
      </c>
      <c r="M20" s="256"/>
      <c r="N20" s="256">
        <f>+(J20+K20)*L20</f>
        <v>9.3911999999999995</v>
      </c>
      <c r="O20" s="275"/>
      <c r="P20" s="238"/>
      <c r="Q20" s="238"/>
      <c r="R20" s="238"/>
      <c r="S20" s="238"/>
      <c r="T20" s="238"/>
    </row>
    <row r="21" spans="1:22" s="237" customFormat="1" x14ac:dyDescent="0.2">
      <c r="B21" s="236"/>
      <c r="C21" s="258">
        <v>9</v>
      </c>
      <c r="D21" s="242" t="s">
        <v>686</v>
      </c>
      <c r="E21" s="254" t="s">
        <v>27</v>
      </c>
      <c r="F21" s="324">
        <v>1</v>
      </c>
      <c r="G21" s="248"/>
      <c r="H21" s="249">
        <f>IF(F21=""," ",+F21*G21)</f>
        <v>0</v>
      </c>
      <c r="I21" s="246"/>
      <c r="J21" s="256">
        <f>+J13+J12*2</f>
        <v>43.36</v>
      </c>
      <c r="K21" s="256">
        <f>+K13+K12*2</f>
        <v>0.42</v>
      </c>
      <c r="L21" s="256">
        <v>1.1499999999999999</v>
      </c>
      <c r="M21" s="256"/>
      <c r="N21" s="256">
        <f>+(J21+K21)*L21</f>
        <v>50.346999999999994</v>
      </c>
      <c r="O21" s="275"/>
      <c r="P21" s="238"/>
      <c r="Q21" s="238"/>
      <c r="R21" s="238"/>
      <c r="S21" s="238"/>
      <c r="T21" s="238"/>
    </row>
    <row r="22" spans="1:22" s="237" customFormat="1" x14ac:dyDescent="0.2">
      <c r="B22" s="236"/>
      <c r="C22" s="258">
        <v>10</v>
      </c>
      <c r="D22" s="242" t="s">
        <v>687</v>
      </c>
      <c r="E22" s="254" t="s">
        <v>61</v>
      </c>
      <c r="F22" s="324">
        <v>1</v>
      </c>
      <c r="G22" s="248"/>
      <c r="H22" s="249">
        <f>IF(F22=""," ",+F22*G22)</f>
        <v>0</v>
      </c>
      <c r="I22" s="246"/>
      <c r="J22" s="256">
        <f>+J14+J13*2</f>
        <v>77.22</v>
      </c>
      <c r="K22" s="256">
        <f>+K14+K13*2</f>
        <v>0.84</v>
      </c>
      <c r="L22" s="256">
        <v>1.1499999999999999</v>
      </c>
      <c r="M22" s="256"/>
      <c r="N22" s="256">
        <f>+(J22+K22)*L22</f>
        <v>89.768999999999991</v>
      </c>
      <c r="O22" s="275"/>
      <c r="P22" s="238"/>
      <c r="Q22" s="238"/>
      <c r="R22" s="238"/>
      <c r="S22" s="238"/>
      <c r="T22" s="238"/>
    </row>
    <row r="23" spans="1:22" x14ac:dyDescent="0.2">
      <c r="C23" s="141"/>
      <c r="D23" s="142"/>
      <c r="E23" s="119"/>
      <c r="F23" s="143"/>
      <c r="G23" s="140"/>
      <c r="H23" s="118"/>
      <c r="J23" s="88"/>
      <c r="K23" s="88"/>
      <c r="L23" s="88"/>
      <c r="M23" s="88"/>
      <c r="N23" s="88"/>
      <c r="O23" s="89"/>
      <c r="P23" s="105"/>
      <c r="Q23" s="105"/>
      <c r="R23" s="105"/>
      <c r="S23" s="105"/>
      <c r="T23" s="105"/>
      <c r="U23" s="105"/>
    </row>
    <row r="24" spans="1:22" s="241" customFormat="1" ht="25.5" x14ac:dyDescent="0.2">
      <c r="B24" s="239"/>
      <c r="C24" s="261">
        <v>11</v>
      </c>
      <c r="D24" s="262" t="s">
        <v>593</v>
      </c>
      <c r="E24" s="261" t="s">
        <v>24</v>
      </c>
      <c r="F24" s="326">
        <f>+F15</f>
        <v>32.5</v>
      </c>
      <c r="G24" s="263"/>
      <c r="H24" s="264">
        <f t="shared" ref="H24" si="3">IF(F24=""," ",+F24*G24)</f>
        <v>0</v>
      </c>
      <c r="I24" s="246"/>
      <c r="J24" s="256"/>
      <c r="K24" s="256"/>
      <c r="L24" s="256"/>
      <c r="M24" s="256"/>
      <c r="N24" s="256"/>
      <c r="O24" s="275"/>
      <c r="P24" s="238"/>
      <c r="Q24" s="238"/>
      <c r="R24" s="238"/>
      <c r="S24" s="238"/>
      <c r="T24" s="238"/>
    </row>
    <row r="25" spans="1:22" s="279" customFormat="1" ht="25.5" x14ac:dyDescent="0.2">
      <c r="A25" s="280"/>
      <c r="B25" s="239"/>
      <c r="C25" s="261">
        <v>12</v>
      </c>
      <c r="D25" s="262" t="s">
        <v>594</v>
      </c>
      <c r="E25" s="261" t="s">
        <v>24</v>
      </c>
      <c r="F25" s="326">
        <f>+F24*1.15</f>
        <v>37.375</v>
      </c>
      <c r="G25" s="270"/>
      <c r="H25" s="245">
        <f>IF(F25=""," ",+F25*G25)</f>
        <v>0</v>
      </c>
      <c r="I25" s="246"/>
      <c r="J25" s="256">
        <f>+F4</f>
        <v>0</v>
      </c>
      <c r="K25" s="256"/>
      <c r="L25" s="256"/>
      <c r="M25" s="256"/>
      <c r="N25" s="256">
        <f>+J25</f>
        <v>0</v>
      </c>
      <c r="O25" s="275"/>
      <c r="P25" s="238"/>
      <c r="Q25" s="238"/>
      <c r="R25" s="238"/>
      <c r="S25" s="238"/>
      <c r="T25" s="238"/>
    </row>
    <row r="26" spans="1:22" x14ac:dyDescent="0.2">
      <c r="C26" s="141"/>
      <c r="D26" s="142"/>
      <c r="E26" s="119"/>
      <c r="F26" s="143"/>
      <c r="G26" s="140"/>
      <c r="H26" s="118"/>
      <c r="J26" s="88"/>
      <c r="K26" s="88"/>
      <c r="L26" s="88"/>
      <c r="M26" s="88"/>
      <c r="N26" s="88"/>
      <c r="O26" s="89"/>
      <c r="P26" s="105"/>
      <c r="Q26" s="105"/>
      <c r="R26" s="105"/>
      <c r="S26" s="105"/>
      <c r="T26" s="105"/>
      <c r="U26" s="105"/>
    </row>
    <row r="27" spans="1:22" x14ac:dyDescent="0.2">
      <c r="C27" s="141">
        <v>50</v>
      </c>
      <c r="D27" s="170" t="s">
        <v>552</v>
      </c>
      <c r="E27" s="141" t="s">
        <v>61</v>
      </c>
      <c r="F27" s="163">
        <v>0.05</v>
      </c>
      <c r="G27" s="158">
        <f>SUM(H12:H25)</f>
        <v>0</v>
      </c>
      <c r="H27" s="118">
        <f>+F27*G27</f>
        <v>0</v>
      </c>
      <c r="J27" s="88"/>
      <c r="K27" s="88"/>
      <c r="L27" s="88"/>
      <c r="M27" s="88"/>
      <c r="N27" s="88"/>
      <c r="O27" s="89"/>
      <c r="P27" s="105"/>
      <c r="Q27" s="105"/>
      <c r="R27" s="105"/>
      <c r="S27" s="105"/>
      <c r="T27" s="105"/>
      <c r="U27" s="105"/>
    </row>
    <row r="28" spans="1:22" s="146" customFormat="1" x14ac:dyDescent="0.2">
      <c r="C28" s="134"/>
      <c r="D28" s="133"/>
      <c r="E28" s="134"/>
      <c r="F28" s="135"/>
      <c r="G28" s="135"/>
      <c r="H28" s="135"/>
      <c r="J28" s="88"/>
      <c r="K28" s="88"/>
      <c r="L28" s="88"/>
      <c r="M28" s="88"/>
      <c r="N28" s="88"/>
      <c r="O28" s="147"/>
    </row>
    <row r="29" spans="1:22" s="100" customFormat="1" x14ac:dyDescent="0.2">
      <c r="C29" s="148"/>
      <c r="D29" s="129"/>
      <c r="E29" s="148"/>
      <c r="F29" s="149"/>
      <c r="G29" s="149"/>
      <c r="H29" s="149"/>
      <c r="J29" s="103"/>
      <c r="K29" s="103"/>
      <c r="L29" s="103"/>
      <c r="M29" s="103"/>
      <c r="N29" s="103"/>
      <c r="O29" s="104"/>
      <c r="P29" s="105"/>
      <c r="Q29" s="105"/>
      <c r="R29" s="105"/>
      <c r="S29" s="105"/>
      <c r="T29" s="105"/>
      <c r="U29" s="105"/>
      <c r="V29" s="105"/>
    </row>
    <row r="30" spans="1:22" x14ac:dyDescent="0.2">
      <c r="C30" s="108" t="s">
        <v>65</v>
      </c>
      <c r="D30" s="109" t="s">
        <v>706</v>
      </c>
      <c r="E30" s="110"/>
      <c r="F30" s="111"/>
      <c r="G30" s="111"/>
      <c r="H30" s="111"/>
      <c r="J30" s="99" t="s">
        <v>483</v>
      </c>
      <c r="K30" s="99" t="s">
        <v>484</v>
      </c>
      <c r="L30" s="99" t="s">
        <v>16</v>
      </c>
      <c r="M30" s="99" t="s">
        <v>17</v>
      </c>
      <c r="N30" s="99" t="s">
        <v>485</v>
      </c>
      <c r="O30" s="89"/>
    </row>
    <row r="31" spans="1:22" s="307" customFormat="1" ht="25.5" x14ac:dyDescent="0.2">
      <c r="B31" s="308"/>
      <c r="C31" s="217">
        <v>1</v>
      </c>
      <c r="D31" s="219" t="s">
        <v>697</v>
      </c>
      <c r="E31" s="217"/>
      <c r="F31" s="218"/>
      <c r="G31" s="278"/>
      <c r="H31" s="278"/>
      <c r="I31" s="313"/>
      <c r="J31" s="314"/>
      <c r="K31" s="314"/>
      <c r="L31" s="314"/>
      <c r="M31" s="314"/>
      <c r="N31" s="314"/>
      <c r="O31" s="315"/>
    </row>
    <row r="32" spans="1:22" s="307" customFormat="1" x14ac:dyDescent="0.2">
      <c r="B32" s="308"/>
      <c r="C32" s="217"/>
      <c r="D32" s="333" t="s">
        <v>702</v>
      </c>
      <c r="E32" s="217" t="s">
        <v>70</v>
      </c>
      <c r="F32" s="218">
        <v>9</v>
      </c>
      <c r="G32" s="305"/>
      <c r="H32" s="306">
        <f t="shared" ref="H32:H40" si="4">IF(F32=""," ",+F32*G32)</f>
        <v>0</v>
      </c>
      <c r="I32" s="313"/>
      <c r="J32" s="314"/>
      <c r="K32" s="314"/>
      <c r="L32" s="314"/>
      <c r="M32" s="314"/>
      <c r="N32" s="314"/>
      <c r="O32" s="315"/>
    </row>
    <row r="33" spans="1:21" s="307" customFormat="1" x14ac:dyDescent="0.2">
      <c r="B33" s="308"/>
      <c r="C33" s="217"/>
      <c r="D33" s="333" t="s">
        <v>698</v>
      </c>
      <c r="E33" s="217" t="s">
        <v>70</v>
      </c>
      <c r="F33" s="218">
        <v>13</v>
      </c>
      <c r="G33" s="305"/>
      <c r="H33" s="306">
        <f t="shared" si="4"/>
        <v>0</v>
      </c>
      <c r="I33" s="313"/>
      <c r="J33" s="314"/>
      <c r="K33" s="314"/>
      <c r="L33" s="314"/>
      <c r="M33" s="314"/>
      <c r="N33" s="314"/>
      <c r="O33" s="315"/>
    </row>
    <row r="34" spans="1:21" s="307" customFormat="1" x14ac:dyDescent="0.2">
      <c r="B34" s="308"/>
      <c r="C34" s="217"/>
      <c r="D34" s="333" t="s">
        <v>699</v>
      </c>
      <c r="E34" s="217" t="s">
        <v>70</v>
      </c>
      <c r="F34" s="218">
        <f>8+5</f>
        <v>13</v>
      </c>
      <c r="G34" s="305"/>
      <c r="H34" s="306">
        <f t="shared" si="4"/>
        <v>0</v>
      </c>
      <c r="I34" s="313"/>
      <c r="J34" s="314"/>
      <c r="K34" s="314"/>
      <c r="L34" s="314"/>
      <c r="M34" s="314"/>
      <c r="N34" s="314"/>
      <c r="O34" s="315"/>
    </row>
    <row r="35" spans="1:21" s="307" customFormat="1" x14ac:dyDescent="0.2">
      <c r="B35" s="308"/>
      <c r="C35" s="217"/>
      <c r="D35" s="333" t="s">
        <v>700</v>
      </c>
      <c r="E35" s="217" t="s">
        <v>70</v>
      </c>
      <c r="F35" s="218">
        <v>13</v>
      </c>
      <c r="G35" s="305"/>
      <c r="H35" s="306">
        <f t="shared" si="4"/>
        <v>0</v>
      </c>
      <c r="I35" s="313"/>
      <c r="J35" s="314"/>
      <c r="K35" s="314"/>
      <c r="L35" s="314"/>
      <c r="M35" s="314"/>
      <c r="N35" s="314"/>
      <c r="O35" s="315"/>
    </row>
    <row r="36" spans="1:21" s="307" customFormat="1" x14ac:dyDescent="0.2">
      <c r="B36" s="308"/>
      <c r="C36" s="217"/>
      <c r="D36" s="333" t="s">
        <v>701</v>
      </c>
      <c r="E36" s="217" t="s">
        <v>70</v>
      </c>
      <c r="F36" s="218">
        <v>10</v>
      </c>
      <c r="G36" s="305"/>
      <c r="H36" s="306">
        <f t="shared" si="4"/>
        <v>0</v>
      </c>
      <c r="I36" s="313"/>
      <c r="J36" s="314"/>
      <c r="K36" s="314"/>
      <c r="L36" s="314"/>
      <c r="M36" s="314"/>
      <c r="N36" s="314"/>
      <c r="O36" s="315"/>
    </row>
    <row r="37" spans="1:21" s="307" customFormat="1" x14ac:dyDescent="0.2">
      <c r="B37" s="308"/>
      <c r="C37" s="217"/>
      <c r="D37" s="333" t="s">
        <v>703</v>
      </c>
      <c r="E37" s="217" t="s">
        <v>70</v>
      </c>
      <c r="F37" s="218">
        <v>25</v>
      </c>
      <c r="G37" s="305"/>
      <c r="H37" s="306">
        <f t="shared" ref="H37" si="5">IF(F37=""," ",+F37*G37)</f>
        <v>0</v>
      </c>
      <c r="I37" s="313"/>
      <c r="J37" s="314"/>
      <c r="K37" s="314"/>
      <c r="L37" s="314"/>
      <c r="M37" s="314"/>
      <c r="N37" s="314"/>
      <c r="O37" s="315"/>
    </row>
    <row r="38" spans="1:21" s="199" customFormat="1" ht="38.25" x14ac:dyDescent="0.2">
      <c r="B38" s="200"/>
      <c r="C38" s="304">
        <v>2</v>
      </c>
      <c r="D38" s="219" t="s">
        <v>579</v>
      </c>
      <c r="E38" s="304" t="s">
        <v>24</v>
      </c>
      <c r="F38" s="232">
        <f>+F14*1.15</f>
        <v>37.375</v>
      </c>
      <c r="G38" s="305"/>
      <c r="H38" s="306">
        <f t="shared" si="4"/>
        <v>0</v>
      </c>
      <c r="I38" s="207"/>
      <c r="J38" s="230"/>
      <c r="K38" s="230"/>
      <c r="L38" s="230"/>
      <c r="M38" s="230"/>
      <c r="N38" s="230"/>
      <c r="O38" s="317"/>
    </row>
    <row r="39" spans="1:21" s="191" customFormat="1" ht="51" x14ac:dyDescent="0.2">
      <c r="B39" s="299"/>
      <c r="C39" s="304">
        <v>3</v>
      </c>
      <c r="D39" s="219" t="s">
        <v>580</v>
      </c>
      <c r="E39" s="217" t="s">
        <v>24</v>
      </c>
      <c r="F39" s="218">
        <f>+F19</f>
        <v>4.2</v>
      </c>
      <c r="G39" s="311"/>
      <c r="H39" s="306">
        <f t="shared" si="4"/>
        <v>0</v>
      </c>
      <c r="I39" s="207"/>
      <c r="J39" s="230"/>
      <c r="K39" s="230"/>
      <c r="L39" s="230"/>
      <c r="M39" s="230"/>
      <c r="N39" s="230"/>
      <c r="O39" s="303"/>
    </row>
    <row r="40" spans="1:21" s="191" customFormat="1" ht="51" x14ac:dyDescent="0.2">
      <c r="B40" s="299"/>
      <c r="C40" s="304">
        <v>4</v>
      </c>
      <c r="D40" s="219" t="s">
        <v>613</v>
      </c>
      <c r="E40" s="217" t="s">
        <v>24</v>
      </c>
      <c r="F40" s="218">
        <f>+F20</f>
        <v>9.3911999999999995</v>
      </c>
      <c r="G40" s="311"/>
      <c r="H40" s="312">
        <f t="shared" si="4"/>
        <v>0</v>
      </c>
      <c r="I40" s="207"/>
      <c r="J40" s="230"/>
      <c r="K40" s="230"/>
      <c r="L40" s="230"/>
      <c r="M40" s="230"/>
      <c r="N40" s="230"/>
      <c r="O40" s="303"/>
    </row>
    <row r="41" spans="1:21" x14ac:dyDescent="0.2">
      <c r="C41" s="141"/>
      <c r="D41" s="142"/>
      <c r="E41" s="119"/>
      <c r="F41" s="143"/>
      <c r="G41" s="140"/>
      <c r="H41" s="118"/>
      <c r="J41" s="88"/>
      <c r="K41" s="88"/>
      <c r="L41" s="88"/>
      <c r="M41" s="88"/>
      <c r="N41" s="88"/>
      <c r="O41" s="89"/>
      <c r="P41" s="105"/>
      <c r="Q41" s="105"/>
      <c r="R41" s="105"/>
      <c r="S41" s="105"/>
      <c r="T41" s="105"/>
      <c r="U41" s="105"/>
    </row>
    <row r="42" spans="1:21" s="279" customFormat="1" ht="89.25" x14ac:dyDescent="0.2">
      <c r="A42" s="280"/>
      <c r="B42" s="239"/>
      <c r="C42" s="261">
        <v>5</v>
      </c>
      <c r="D42" s="262" t="s">
        <v>688</v>
      </c>
      <c r="E42" s="261" t="s">
        <v>24</v>
      </c>
      <c r="F42" s="326">
        <f>+F15</f>
        <v>32.5</v>
      </c>
      <c r="G42" s="268"/>
      <c r="H42" s="269">
        <f>IF(F42=""," ",+F42*G42)</f>
        <v>0</v>
      </c>
      <c r="I42" s="246"/>
      <c r="J42" s="256"/>
      <c r="K42" s="256"/>
      <c r="L42" s="256"/>
      <c r="M42" s="256"/>
      <c r="N42" s="256"/>
      <c r="O42" s="275"/>
      <c r="P42" s="238"/>
      <c r="Q42" s="238"/>
      <c r="R42" s="238"/>
      <c r="S42" s="238"/>
      <c r="T42" s="238"/>
    </row>
    <row r="43" spans="1:21" s="191" customFormat="1" x14ac:dyDescent="0.2">
      <c r="B43" s="299"/>
      <c r="C43" s="309">
        <v>6</v>
      </c>
      <c r="D43" s="182" t="s">
        <v>604</v>
      </c>
      <c r="E43" s="309" t="s">
        <v>24</v>
      </c>
      <c r="F43" s="327">
        <f>+F42*1.15</f>
        <v>37.375</v>
      </c>
      <c r="G43" s="338"/>
      <c r="H43" s="339">
        <f t="shared" ref="H43:H45" si="6">IF(F43=""," ",+F43*G43)</f>
        <v>0</v>
      </c>
      <c r="I43" s="207"/>
      <c r="J43" s="302"/>
      <c r="K43" s="302"/>
      <c r="L43" s="302"/>
      <c r="M43" s="302"/>
      <c r="N43" s="302"/>
      <c r="O43" s="303"/>
    </row>
    <row r="44" spans="1:21" s="191" customFormat="1" ht="38.25" x14ac:dyDescent="0.2">
      <c r="B44" s="299"/>
      <c r="C44" s="309">
        <v>7</v>
      </c>
      <c r="D44" s="182" t="s">
        <v>605</v>
      </c>
      <c r="E44" s="309" t="s">
        <v>24</v>
      </c>
      <c r="F44" s="327">
        <f>+F38</f>
        <v>37.375</v>
      </c>
      <c r="G44" s="338"/>
      <c r="H44" s="339">
        <f t="shared" si="6"/>
        <v>0</v>
      </c>
      <c r="I44" s="207"/>
      <c r="J44" s="302"/>
      <c r="K44" s="302"/>
      <c r="L44" s="302"/>
      <c r="M44" s="302"/>
      <c r="N44" s="302"/>
      <c r="O44" s="303"/>
    </row>
    <row r="45" spans="1:21" s="241" customFormat="1" ht="25.5" x14ac:dyDescent="0.2">
      <c r="B45" s="239"/>
      <c r="C45" s="261">
        <v>8</v>
      </c>
      <c r="D45" s="262" t="s">
        <v>696</v>
      </c>
      <c r="E45" s="261" t="s">
        <v>24</v>
      </c>
      <c r="F45" s="326">
        <f>+F35</f>
        <v>13</v>
      </c>
      <c r="G45" s="263"/>
      <c r="H45" s="264">
        <f t="shared" si="6"/>
        <v>0</v>
      </c>
      <c r="I45" s="246"/>
      <c r="J45" s="256"/>
      <c r="K45" s="256"/>
      <c r="L45" s="256"/>
      <c r="M45" s="256"/>
      <c r="N45" s="256"/>
      <c r="O45" s="275"/>
      <c r="P45" s="238"/>
      <c r="Q45" s="238"/>
      <c r="R45" s="238"/>
      <c r="S45" s="238"/>
      <c r="T45" s="238"/>
    </row>
    <row r="46" spans="1:21" s="146" customFormat="1" x14ac:dyDescent="0.2">
      <c r="C46" s="179">
        <v>9</v>
      </c>
      <c r="D46" s="185" t="s">
        <v>520</v>
      </c>
      <c r="E46" s="179" t="s">
        <v>521</v>
      </c>
      <c r="F46" s="180">
        <v>1</v>
      </c>
      <c r="G46" s="183"/>
      <c r="H46" s="184">
        <f t="shared" ref="H46:H60" si="7">IF(F46=""," ",+F46*G46)</f>
        <v>0</v>
      </c>
      <c r="J46" s="88"/>
      <c r="K46" s="88"/>
      <c r="L46" s="88"/>
      <c r="M46" s="88"/>
      <c r="N46" s="88"/>
      <c r="O46" s="147"/>
    </row>
    <row r="47" spans="1:21" x14ac:dyDescent="0.2">
      <c r="C47" s="141"/>
      <c r="D47" s="142"/>
      <c r="E47" s="119"/>
      <c r="F47" s="143"/>
      <c r="G47" s="140"/>
      <c r="H47" s="118"/>
      <c r="J47" s="88"/>
      <c r="K47" s="88"/>
      <c r="L47" s="88"/>
      <c r="M47" s="88"/>
      <c r="N47" s="88"/>
      <c r="O47" s="89"/>
      <c r="P47" s="105"/>
      <c r="Q47" s="105"/>
      <c r="R47" s="105"/>
      <c r="S47" s="105"/>
      <c r="T47" s="105"/>
      <c r="U47" s="105"/>
    </row>
    <row r="48" spans="1:21" s="199" customFormat="1" ht="25.5" x14ac:dyDescent="0.2">
      <c r="B48" s="200"/>
      <c r="C48" s="304">
        <v>10</v>
      </c>
      <c r="D48" s="318" t="s">
        <v>581</v>
      </c>
      <c r="E48" s="304" t="s">
        <v>24</v>
      </c>
      <c r="F48" s="232">
        <f>+F39*1.2</f>
        <v>5.04</v>
      </c>
      <c r="G48" s="305"/>
      <c r="H48" s="306">
        <f t="shared" si="7"/>
        <v>0</v>
      </c>
      <c r="I48" s="207"/>
      <c r="J48" s="230"/>
      <c r="K48" s="230"/>
      <c r="L48" s="230"/>
      <c r="M48" s="230"/>
      <c r="N48" s="230"/>
      <c r="O48" s="317"/>
    </row>
    <row r="49" spans="1:21" s="199" customFormat="1" ht="63.75" x14ac:dyDescent="0.2">
      <c r="B49" s="200"/>
      <c r="C49" s="304">
        <v>11</v>
      </c>
      <c r="D49" s="318" t="s">
        <v>582</v>
      </c>
      <c r="E49" s="304" t="s">
        <v>24</v>
      </c>
      <c r="F49" s="232">
        <f>+F48*1.05</f>
        <v>5.2920000000000007</v>
      </c>
      <c r="G49" s="305"/>
      <c r="H49" s="306">
        <f t="shared" si="7"/>
        <v>0</v>
      </c>
      <c r="I49" s="207"/>
      <c r="J49" s="230"/>
      <c r="K49" s="230"/>
      <c r="L49" s="230"/>
      <c r="M49" s="230"/>
      <c r="N49" s="230"/>
      <c r="O49" s="317"/>
    </row>
    <row r="50" spans="1:21" s="199" customFormat="1" ht="63.75" x14ac:dyDescent="0.2">
      <c r="B50" s="200"/>
      <c r="C50" s="304">
        <v>12</v>
      </c>
      <c r="D50" s="219" t="s">
        <v>615</v>
      </c>
      <c r="E50" s="304" t="s">
        <v>27</v>
      </c>
      <c r="F50" s="232">
        <f>+F12</f>
        <v>10.5</v>
      </c>
      <c r="G50" s="305"/>
      <c r="H50" s="306">
        <f t="shared" si="7"/>
        <v>0</v>
      </c>
      <c r="I50" s="207"/>
      <c r="J50" s="230"/>
      <c r="K50" s="230"/>
      <c r="L50" s="230"/>
      <c r="M50" s="230"/>
      <c r="N50" s="230"/>
      <c r="O50" s="317"/>
    </row>
    <row r="51" spans="1:21" s="199" customFormat="1" ht="76.5" x14ac:dyDescent="0.2">
      <c r="B51" s="200"/>
      <c r="C51" s="304">
        <v>13</v>
      </c>
      <c r="D51" s="219" t="s">
        <v>614</v>
      </c>
      <c r="E51" s="304" t="s">
        <v>24</v>
      </c>
      <c r="F51" s="232">
        <f>+F14</f>
        <v>32.5</v>
      </c>
      <c r="G51" s="305"/>
      <c r="H51" s="306">
        <f t="shared" si="7"/>
        <v>0</v>
      </c>
      <c r="I51" s="207"/>
      <c r="J51" s="230"/>
      <c r="K51" s="230"/>
      <c r="L51" s="230"/>
      <c r="M51" s="230"/>
      <c r="N51" s="230"/>
      <c r="O51" s="317"/>
    </row>
    <row r="52" spans="1:21" s="199" customFormat="1" ht="38.25" x14ac:dyDescent="0.2">
      <c r="B52" s="200"/>
      <c r="C52" s="304">
        <v>14</v>
      </c>
      <c r="D52" s="318" t="s">
        <v>689</v>
      </c>
      <c r="E52" s="304" t="s">
        <v>70</v>
      </c>
      <c r="F52" s="232">
        <v>1</v>
      </c>
      <c r="G52" s="305"/>
      <c r="H52" s="306">
        <f t="shared" si="7"/>
        <v>0</v>
      </c>
      <c r="I52" s="207"/>
      <c r="J52" s="230"/>
      <c r="K52" s="230"/>
      <c r="L52" s="230"/>
      <c r="M52" s="230"/>
      <c r="N52" s="230"/>
      <c r="O52" s="317"/>
    </row>
    <row r="53" spans="1:21" s="199" customFormat="1" ht="38.25" x14ac:dyDescent="0.2">
      <c r="B53" s="200"/>
      <c r="C53" s="304">
        <v>15</v>
      </c>
      <c r="D53" s="318" t="s">
        <v>694</v>
      </c>
      <c r="E53" s="304" t="s">
        <v>70</v>
      </c>
      <c r="F53" s="232">
        <v>1</v>
      </c>
      <c r="G53" s="305"/>
      <c r="H53" s="306">
        <f t="shared" ref="H53" si="8">IF(F53=""," ",+F53*G53)</f>
        <v>0</v>
      </c>
      <c r="I53" s="207"/>
      <c r="J53" s="230"/>
      <c r="K53" s="230"/>
      <c r="L53" s="230"/>
      <c r="M53" s="230"/>
      <c r="N53" s="230"/>
      <c r="O53" s="317"/>
    </row>
    <row r="54" spans="1:21" s="199" customFormat="1" ht="51" x14ac:dyDescent="0.2">
      <c r="B54" s="200"/>
      <c r="C54" s="304">
        <v>16</v>
      </c>
      <c r="D54" s="318" t="s">
        <v>650</v>
      </c>
      <c r="E54" s="304" t="s">
        <v>70</v>
      </c>
      <c r="F54" s="232">
        <v>1</v>
      </c>
      <c r="G54" s="305"/>
      <c r="H54" s="306">
        <f t="shared" si="7"/>
        <v>0</v>
      </c>
      <c r="I54" s="207"/>
      <c r="J54" s="230"/>
      <c r="K54" s="230"/>
      <c r="L54" s="230"/>
      <c r="M54" s="230"/>
      <c r="N54" s="230"/>
      <c r="O54" s="317"/>
    </row>
    <row r="55" spans="1:21" x14ac:dyDescent="0.2">
      <c r="C55" s="141"/>
      <c r="D55" s="142"/>
      <c r="E55" s="119"/>
      <c r="F55" s="143"/>
      <c r="G55" s="140"/>
      <c r="H55" s="118"/>
      <c r="J55" s="88"/>
      <c r="K55" s="88"/>
      <c r="L55" s="88"/>
      <c r="M55" s="88"/>
      <c r="N55" s="88"/>
      <c r="O55" s="89"/>
      <c r="P55" s="105"/>
      <c r="Q55" s="105"/>
      <c r="R55" s="105"/>
      <c r="S55" s="105"/>
      <c r="T55" s="105"/>
      <c r="U55" s="105"/>
    </row>
    <row r="56" spans="1:21" s="307" customFormat="1" ht="38.25" x14ac:dyDescent="0.2">
      <c r="B56" s="308"/>
      <c r="C56" s="309">
        <v>17</v>
      </c>
      <c r="D56" s="182" t="s">
        <v>583</v>
      </c>
      <c r="E56" s="309" t="s">
        <v>70</v>
      </c>
      <c r="F56" s="327">
        <v>1</v>
      </c>
      <c r="G56" s="311"/>
      <c r="H56" s="312">
        <f t="shared" si="7"/>
        <v>0</v>
      </c>
      <c r="I56" s="313"/>
      <c r="J56" s="314"/>
      <c r="K56" s="314"/>
      <c r="L56" s="314"/>
      <c r="M56" s="314"/>
      <c r="N56" s="314"/>
      <c r="O56" s="315"/>
    </row>
    <row r="57" spans="1:21" x14ac:dyDescent="0.2">
      <c r="C57" s="141"/>
      <c r="D57" s="142"/>
      <c r="E57" s="119"/>
      <c r="F57" s="143"/>
      <c r="G57" s="140"/>
      <c r="H57" s="118"/>
      <c r="J57" s="88"/>
      <c r="K57" s="88"/>
      <c r="L57" s="88"/>
      <c r="M57" s="88"/>
      <c r="N57" s="88"/>
      <c r="O57" s="89"/>
      <c r="P57" s="105"/>
      <c r="Q57" s="105"/>
      <c r="R57" s="105"/>
      <c r="S57" s="105"/>
      <c r="T57" s="105"/>
      <c r="U57" s="105"/>
    </row>
    <row r="58" spans="1:21" s="199" customFormat="1" ht="25.5" x14ac:dyDescent="0.2">
      <c r="B58" s="200"/>
      <c r="C58" s="304">
        <v>18</v>
      </c>
      <c r="D58" s="318" t="s">
        <v>690</v>
      </c>
      <c r="E58" s="304" t="s">
        <v>70</v>
      </c>
      <c r="F58" s="232">
        <v>1</v>
      </c>
      <c r="G58" s="305"/>
      <c r="H58" s="306">
        <f t="shared" si="7"/>
        <v>0</v>
      </c>
      <c r="I58" s="320"/>
      <c r="J58" s="230"/>
      <c r="K58" s="230"/>
      <c r="L58" s="230"/>
      <c r="M58" s="230"/>
      <c r="N58" s="230"/>
      <c r="O58" s="317"/>
    </row>
    <row r="59" spans="1:21" s="199" customFormat="1" ht="25.5" x14ac:dyDescent="0.2">
      <c r="B59" s="200"/>
      <c r="C59" s="304">
        <v>19</v>
      </c>
      <c r="D59" s="318" t="s">
        <v>585</v>
      </c>
      <c r="E59" s="304" t="s">
        <v>70</v>
      </c>
      <c r="F59" s="232">
        <f>+F54</f>
        <v>1</v>
      </c>
      <c r="G59" s="305"/>
      <c r="H59" s="306">
        <f t="shared" si="7"/>
        <v>0</v>
      </c>
      <c r="I59" s="320"/>
      <c r="J59" s="230"/>
      <c r="K59" s="230"/>
      <c r="L59" s="230"/>
      <c r="M59" s="230"/>
      <c r="N59" s="230"/>
      <c r="O59" s="317"/>
    </row>
    <row r="60" spans="1:21" s="199" customFormat="1" ht="38.25" x14ac:dyDescent="0.2">
      <c r="A60" s="200"/>
      <c r="B60" s="200"/>
      <c r="C60" s="304">
        <v>20</v>
      </c>
      <c r="D60" s="318" t="s">
        <v>691</v>
      </c>
      <c r="E60" s="304" t="s">
        <v>61</v>
      </c>
      <c r="F60" s="232">
        <v>1</v>
      </c>
      <c r="G60" s="305"/>
      <c r="H60" s="306">
        <f t="shared" si="7"/>
        <v>0</v>
      </c>
      <c r="I60" s="320"/>
      <c r="J60" s="230"/>
      <c r="K60" s="230"/>
      <c r="L60" s="230"/>
      <c r="M60" s="230"/>
      <c r="N60" s="230"/>
      <c r="O60" s="317"/>
    </row>
    <row r="61" spans="1:21" s="241" customFormat="1" ht="76.5" x14ac:dyDescent="0.2">
      <c r="B61" s="239"/>
      <c r="C61" s="267">
        <v>21</v>
      </c>
      <c r="D61" s="242" t="s">
        <v>693</v>
      </c>
      <c r="E61" s="240" t="s">
        <v>27</v>
      </c>
      <c r="F61" s="325">
        <f>+F16+1</f>
        <v>24</v>
      </c>
      <c r="G61" s="248"/>
      <c r="H61" s="249">
        <f t="shared" ref="H61" si="9">IF(F61=""," ",+F61*G61)</f>
        <v>0</v>
      </c>
      <c r="I61" s="246"/>
      <c r="J61" s="256"/>
      <c r="K61" s="256"/>
      <c r="L61" s="256"/>
      <c r="M61" s="256"/>
      <c r="N61" s="256"/>
      <c r="O61" s="275"/>
      <c r="P61" s="238"/>
      <c r="Q61" s="238"/>
      <c r="R61" s="238"/>
      <c r="S61" s="238"/>
      <c r="T61" s="238"/>
    </row>
    <row r="62" spans="1:21" s="241" customFormat="1" ht="63.75" x14ac:dyDescent="0.2">
      <c r="B62" s="239"/>
      <c r="C62" s="240">
        <v>22</v>
      </c>
      <c r="D62" s="242" t="s">
        <v>657</v>
      </c>
      <c r="E62" s="240" t="s">
        <v>27</v>
      </c>
      <c r="F62" s="325">
        <f>+F61</f>
        <v>24</v>
      </c>
      <c r="G62" s="248"/>
      <c r="H62" s="249"/>
      <c r="I62" s="246"/>
      <c r="J62" s="256"/>
      <c r="K62" s="256"/>
      <c r="L62" s="256"/>
      <c r="M62" s="256"/>
      <c r="N62" s="256"/>
      <c r="O62" s="275"/>
      <c r="P62" s="238"/>
      <c r="Q62" s="238"/>
      <c r="R62" s="238"/>
      <c r="S62" s="238"/>
      <c r="T62" s="238"/>
    </row>
    <row r="63" spans="1:21" s="127" customFormat="1" ht="38.25" x14ac:dyDescent="0.2">
      <c r="C63" s="145">
        <v>23</v>
      </c>
      <c r="D63" s="170" t="s">
        <v>695</v>
      </c>
      <c r="E63" s="145" t="s">
        <v>27</v>
      </c>
      <c r="F63" s="121">
        <f>+F16</f>
        <v>23</v>
      </c>
      <c r="G63" s="117"/>
      <c r="H63" s="118">
        <f>IF(F63=""," ",+F63*G63)</f>
        <v>0</v>
      </c>
      <c r="J63" s="156"/>
      <c r="K63" s="156"/>
      <c r="L63" s="156"/>
      <c r="M63" s="156"/>
      <c r="N63" s="156"/>
      <c r="O63" s="181"/>
      <c r="P63" s="234"/>
      <c r="Q63" s="234"/>
      <c r="R63" s="234"/>
      <c r="S63" s="234"/>
      <c r="T63" s="234"/>
      <c r="U63" s="234"/>
    </row>
    <row r="64" spans="1:21" s="241" customFormat="1" x14ac:dyDescent="0.2">
      <c r="B64" s="239"/>
      <c r="C64" s="254"/>
      <c r="D64" s="242"/>
      <c r="E64" s="240"/>
      <c r="F64" s="325"/>
      <c r="G64" s="270"/>
      <c r="H64" s="245"/>
      <c r="I64" s="246"/>
      <c r="J64" s="256"/>
      <c r="K64" s="256"/>
      <c r="L64" s="256"/>
      <c r="M64" s="256"/>
      <c r="N64" s="256"/>
      <c r="O64" s="275"/>
      <c r="P64" s="238"/>
      <c r="Q64" s="238"/>
      <c r="R64" s="238"/>
      <c r="S64" s="238"/>
      <c r="T64" s="238"/>
    </row>
    <row r="65" spans="2:21" x14ac:dyDescent="0.2">
      <c r="C65" s="141">
        <v>50</v>
      </c>
      <c r="D65" s="170" t="s">
        <v>552</v>
      </c>
      <c r="E65" s="141" t="s">
        <v>61</v>
      </c>
      <c r="F65" s="163">
        <v>0.05</v>
      </c>
      <c r="G65" s="158">
        <f>SUM(H31:H64)</f>
        <v>0</v>
      </c>
      <c r="H65" s="118">
        <f>+F65*G65</f>
        <v>0</v>
      </c>
      <c r="J65" s="88"/>
      <c r="K65" s="88"/>
      <c r="L65" s="88"/>
      <c r="M65" s="88"/>
      <c r="N65" s="88"/>
      <c r="O65" s="89"/>
      <c r="P65" s="105"/>
      <c r="Q65" s="105"/>
      <c r="R65" s="105"/>
      <c r="S65" s="105"/>
      <c r="T65" s="105"/>
      <c r="U65" s="105"/>
    </row>
    <row r="66" spans="2:21" x14ac:dyDescent="0.2">
      <c r="B66" s="100"/>
      <c r="C66" s="114"/>
      <c r="D66" s="115"/>
      <c r="E66" s="116"/>
      <c r="F66" s="171"/>
      <c r="G66" s="144"/>
      <c r="H66" s="118"/>
      <c r="I66" s="113"/>
      <c r="J66" s="105"/>
      <c r="K66" s="105"/>
      <c r="L66" s="105"/>
      <c r="M66" s="105"/>
      <c r="N66" s="105"/>
      <c r="O66" s="105"/>
    </row>
    <row r="67" spans="2:21" x14ac:dyDescent="0.2">
      <c r="B67" s="100"/>
      <c r="C67" s="114"/>
      <c r="D67" s="115"/>
      <c r="E67" s="116"/>
      <c r="F67" s="171"/>
      <c r="G67" s="144"/>
      <c r="H67" s="118"/>
      <c r="I67" s="113"/>
      <c r="J67" s="105"/>
      <c r="K67" s="105"/>
      <c r="L67" s="105"/>
      <c r="M67" s="105"/>
      <c r="N67" s="105"/>
      <c r="O67" s="105"/>
    </row>
    <row r="68" spans="2:21" x14ac:dyDescent="0.2">
      <c r="B68" s="100"/>
      <c r="C68" s="122">
        <v>51</v>
      </c>
      <c r="D68" s="162" t="s">
        <v>512</v>
      </c>
      <c r="E68" s="124"/>
      <c r="F68" s="125"/>
      <c r="G68" s="144"/>
      <c r="H68" s="118">
        <f>SUM(H11:H66)-H24-H25-H42-H43-H44-H45-H46-H56</f>
        <v>0</v>
      </c>
      <c r="I68" s="113"/>
      <c r="J68" s="105"/>
      <c r="K68" s="105"/>
      <c r="L68" s="105"/>
      <c r="M68" s="105"/>
      <c r="N68" s="105"/>
      <c r="O68" s="105"/>
    </row>
    <row r="69" spans="2:21" x14ac:dyDescent="0.2">
      <c r="B69" s="100"/>
      <c r="C69" s="122">
        <v>52</v>
      </c>
      <c r="D69" s="162" t="s">
        <v>531</v>
      </c>
      <c r="E69" s="124"/>
      <c r="F69" s="125"/>
      <c r="G69" s="144"/>
      <c r="H69" s="118">
        <f>SUM(H11:H67)</f>
        <v>0</v>
      </c>
      <c r="I69" s="113"/>
      <c r="J69" s="105"/>
      <c r="K69" s="105"/>
      <c r="L69" s="105"/>
      <c r="M69" s="105"/>
      <c r="N69" s="105"/>
      <c r="O69" s="105"/>
    </row>
  </sheetData>
  <sheetProtection selectLockedCells="1"/>
  <protectedRanges>
    <protectedRange sqref="G27" name="Obseg1_5"/>
    <protectedRange sqref="G32:G39" name="Obseg1_2"/>
    <protectedRange sqref="G25 G42" name="Obseg1_1"/>
    <protectedRange sqref="G40" name="Obseg1_2_1"/>
    <protectedRange sqref="G64" name="Obseg1_3"/>
    <protectedRange sqref="G48:G51" name="Obseg1_2_2"/>
    <protectedRange sqref="G52:G54 G56 G58:G60" name="Obseg1_3_1"/>
    <protectedRange sqref="G65" name="Obseg1_4"/>
  </protectedRanges>
  <mergeCells count="2">
    <mergeCell ref="E4:H4"/>
    <mergeCell ref="E6:H6"/>
  </mergeCells>
  <pageMargins left="0.7" right="0.7" top="0.75" bottom="0.75" header="0.3" footer="0.3"/>
  <pageSetup paperSize="9" scale="79" orientation="portrait" horizontalDpi="300" verticalDpi="300" r:id="rId1"/>
  <rowBreaks count="1" manualBreakCount="1">
    <brk id="42" min="2"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37"/>
  <sheetViews>
    <sheetView view="pageBreakPreview" zoomScale="60" zoomScaleNormal="100" workbookViewId="0">
      <selection activeCell="H37" sqref="C2:H37"/>
    </sheetView>
  </sheetViews>
  <sheetFormatPr defaultColWidth="9.140625" defaultRowHeight="12.75" x14ac:dyDescent="0.2"/>
  <cols>
    <col min="1" max="1" width="11.42578125" style="87" customWidth="1"/>
    <col min="2" max="2" width="5" style="87" customWidth="1"/>
    <col min="3" max="3" width="9.140625" style="165"/>
    <col min="4" max="4" width="60.7109375" style="87" customWidth="1"/>
    <col min="5" max="6" width="9.140625" style="87"/>
    <col min="7" max="8" width="12.42578125" style="87" customWidth="1"/>
    <col min="9" max="9" width="9.140625" style="87"/>
    <col min="10" max="22" width="9.140625" style="90"/>
    <col min="23" max="16384" width="9.140625" style="87"/>
  </cols>
  <sheetData>
    <row r="2" spans="2:59" s="77" customFormat="1" x14ac:dyDescent="0.2">
      <c r="C2" s="70"/>
      <c r="D2" s="71" t="s">
        <v>455</v>
      </c>
      <c r="E2" s="72"/>
      <c r="F2" s="73"/>
      <c r="G2" s="74"/>
      <c r="H2" s="75"/>
      <c r="I2" s="75"/>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row>
    <row r="3" spans="2:59" s="77" customFormat="1" ht="6" customHeight="1" x14ac:dyDescent="0.2">
      <c r="C3" s="78"/>
      <c r="D3" s="187"/>
      <c r="E3" s="79"/>
      <c r="F3" s="73"/>
      <c r="G3" s="80"/>
      <c r="H3" s="75"/>
      <c r="I3" s="75"/>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row>
    <row r="4" spans="2:59" s="77" customFormat="1" x14ac:dyDescent="0.2">
      <c r="C4" s="78"/>
      <c r="D4" s="71" t="s">
        <v>456</v>
      </c>
      <c r="E4" s="283" t="s">
        <v>704</v>
      </c>
      <c r="F4" s="284"/>
      <c r="G4" s="284"/>
      <c r="H4" s="284"/>
      <c r="I4" s="188"/>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row>
    <row r="5" spans="2:59" s="77" customFormat="1" ht="6" customHeight="1" x14ac:dyDescent="0.2">
      <c r="C5" s="70"/>
      <c r="D5" s="81"/>
      <c r="E5" s="82"/>
      <c r="F5" s="73"/>
      <c r="G5" s="83"/>
      <c r="H5" s="84"/>
      <c r="I5" s="84"/>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row>
    <row r="6" spans="2:59" s="77" customFormat="1" ht="12.75" customHeight="1" x14ac:dyDescent="0.2">
      <c r="C6" s="70"/>
      <c r="D6" s="85" t="s">
        <v>457</v>
      </c>
      <c r="E6" s="285" t="s">
        <v>533</v>
      </c>
      <c r="F6" s="286"/>
      <c r="G6" s="286"/>
      <c r="H6" s="286"/>
      <c r="I6" s="189"/>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row>
    <row r="9" spans="2:59" x14ac:dyDescent="0.2">
      <c r="B9" s="100"/>
      <c r="C9" s="132"/>
      <c r="D9" s="133"/>
      <c r="E9" s="134"/>
      <c r="F9" s="135"/>
      <c r="G9" s="136"/>
      <c r="H9" s="137"/>
      <c r="I9" s="113"/>
      <c r="J9" s="105"/>
      <c r="K9" s="105"/>
      <c r="L9" s="105"/>
      <c r="M9" s="105"/>
      <c r="N9" s="105"/>
      <c r="O9" s="105"/>
    </row>
    <row r="10" spans="2:59" x14ac:dyDescent="0.2">
      <c r="C10" s="108" t="s">
        <v>7</v>
      </c>
      <c r="D10" s="109" t="s">
        <v>516</v>
      </c>
      <c r="E10" s="110"/>
      <c r="F10" s="111"/>
      <c r="G10" s="111"/>
      <c r="H10" s="111"/>
      <c r="J10" s="99" t="s">
        <v>483</v>
      </c>
      <c r="K10" s="99" t="s">
        <v>484</v>
      </c>
      <c r="L10" s="99" t="s">
        <v>16</v>
      </c>
      <c r="M10" s="99" t="s">
        <v>17</v>
      </c>
      <c r="N10" s="99" t="s">
        <v>485</v>
      </c>
      <c r="O10" s="89"/>
    </row>
    <row r="11" spans="2:59" s="100" customFormat="1" ht="38.25" x14ac:dyDescent="0.2">
      <c r="C11" s="138"/>
      <c r="D11" s="139" t="s">
        <v>491</v>
      </c>
      <c r="E11" s="138"/>
      <c r="F11" s="140"/>
      <c r="G11" s="140"/>
      <c r="H11" s="140"/>
      <c r="J11" s="103"/>
      <c r="K11" s="103"/>
      <c r="L11" s="103"/>
      <c r="M11" s="103"/>
      <c r="N11" s="103"/>
      <c r="O11" s="104"/>
      <c r="P11" s="105"/>
      <c r="Q11" s="105"/>
      <c r="R11" s="105"/>
      <c r="S11" s="105"/>
      <c r="T11" s="105"/>
      <c r="U11" s="105"/>
      <c r="V11" s="105"/>
    </row>
    <row r="12" spans="2:59" ht="38.25" x14ac:dyDescent="0.2">
      <c r="C12" s="141">
        <v>1</v>
      </c>
      <c r="D12" s="142" t="s">
        <v>714</v>
      </c>
      <c r="E12" s="119" t="s">
        <v>202</v>
      </c>
      <c r="F12" s="143">
        <f t="shared" ref="F12:F13" si="0">+N12</f>
        <v>27.36</v>
      </c>
      <c r="G12" s="117"/>
      <c r="H12" s="118">
        <f t="shared" ref="H12" si="1">IF(F12=""," ",+F12*G12)</f>
        <v>0</v>
      </c>
      <c r="J12" s="88">
        <v>34</v>
      </c>
      <c r="K12" s="88">
        <v>0.8</v>
      </c>
      <c r="L12" s="88">
        <v>0.6</v>
      </c>
      <c r="M12" s="88">
        <v>23</v>
      </c>
      <c r="N12" s="88">
        <f>+(J12+M12)*K12*L12</f>
        <v>27.36</v>
      </c>
      <c r="O12" s="89"/>
    </row>
    <row r="13" spans="2:59" ht="25.5" x14ac:dyDescent="0.2">
      <c r="C13" s="141">
        <v>2</v>
      </c>
      <c r="D13" s="142" t="s">
        <v>705</v>
      </c>
      <c r="E13" s="119" t="s">
        <v>24</v>
      </c>
      <c r="F13" s="143">
        <f t="shared" si="0"/>
        <v>114</v>
      </c>
      <c r="G13" s="117"/>
      <c r="H13" s="118">
        <f>IF(F13=""," ",+F13*G13)</f>
        <v>0</v>
      </c>
      <c r="J13" s="88">
        <v>34</v>
      </c>
      <c r="K13" s="88">
        <f>+M12</f>
        <v>23</v>
      </c>
      <c r="L13" s="88"/>
      <c r="M13" s="88">
        <v>2</v>
      </c>
      <c r="N13" s="88">
        <f>+(J13+K13)*M13</f>
        <v>114</v>
      </c>
      <c r="O13" s="89"/>
    </row>
    <row r="14" spans="2:59" x14ac:dyDescent="0.2">
      <c r="C14" s="141"/>
      <c r="D14" s="142"/>
      <c r="E14" s="119"/>
      <c r="F14" s="143"/>
      <c r="G14" s="140"/>
      <c r="H14" s="118"/>
      <c r="J14" s="88"/>
      <c r="K14" s="88"/>
      <c r="L14" s="88"/>
      <c r="M14" s="88"/>
      <c r="N14" s="88"/>
      <c r="O14" s="89"/>
      <c r="P14" s="105"/>
      <c r="Q14" s="105"/>
      <c r="R14" s="105"/>
      <c r="S14" s="105"/>
      <c r="T14" s="105"/>
      <c r="U14" s="105"/>
    </row>
    <row r="15" spans="2:59" x14ac:dyDescent="0.2">
      <c r="C15" s="141">
        <v>50</v>
      </c>
      <c r="D15" s="170" t="s">
        <v>552</v>
      </c>
      <c r="E15" s="141" t="s">
        <v>61</v>
      </c>
      <c r="F15" s="163">
        <v>0.05</v>
      </c>
      <c r="G15" s="158">
        <f>SUM(H12:H13)</f>
        <v>0</v>
      </c>
      <c r="H15" s="118">
        <f>+F15*G15</f>
        <v>0</v>
      </c>
      <c r="J15" s="88"/>
      <c r="K15" s="88"/>
      <c r="L15" s="88"/>
      <c r="M15" s="88"/>
      <c r="N15" s="88"/>
      <c r="O15" s="89"/>
      <c r="P15" s="105"/>
      <c r="Q15" s="105"/>
      <c r="R15" s="105"/>
      <c r="S15" s="105"/>
      <c r="T15" s="105"/>
      <c r="U15" s="105"/>
    </row>
    <row r="16" spans="2:59" s="146" customFormat="1" x14ac:dyDescent="0.2">
      <c r="C16" s="134"/>
      <c r="D16" s="133"/>
      <c r="E16" s="134"/>
      <c r="F16" s="135"/>
      <c r="G16" s="135"/>
      <c r="H16" s="135"/>
      <c r="J16" s="88"/>
      <c r="K16" s="88"/>
      <c r="L16" s="88"/>
      <c r="M16" s="88"/>
      <c r="N16" s="88"/>
      <c r="O16" s="147"/>
    </row>
    <row r="17" spans="1:59" s="100" customFormat="1" x14ac:dyDescent="0.2">
      <c r="C17" s="148"/>
      <c r="D17" s="129"/>
      <c r="E17" s="148"/>
      <c r="F17" s="149"/>
      <c r="G17" s="149"/>
      <c r="H17" s="149"/>
      <c r="J17" s="103"/>
      <c r="K17" s="103"/>
      <c r="L17" s="103"/>
      <c r="M17" s="103"/>
      <c r="N17" s="103"/>
      <c r="O17" s="104"/>
      <c r="P17" s="105"/>
      <c r="Q17" s="105"/>
      <c r="R17" s="105"/>
      <c r="S17" s="105"/>
      <c r="T17" s="105"/>
      <c r="U17" s="105"/>
      <c r="V17" s="105"/>
    </row>
    <row r="18" spans="1:59" x14ac:dyDescent="0.2">
      <c r="C18" s="108" t="s">
        <v>65</v>
      </c>
      <c r="D18" s="109" t="s">
        <v>522</v>
      </c>
      <c r="E18" s="110"/>
      <c r="F18" s="111"/>
      <c r="G18" s="111"/>
      <c r="H18" s="111"/>
      <c r="J18" s="99" t="s">
        <v>483</v>
      </c>
      <c r="K18" s="99" t="s">
        <v>484</v>
      </c>
      <c r="L18" s="99" t="s">
        <v>16</v>
      </c>
      <c r="M18" s="99" t="s">
        <v>17</v>
      </c>
      <c r="N18" s="99" t="s">
        <v>485</v>
      </c>
      <c r="O18" s="89"/>
    </row>
    <row r="19" spans="1:59" s="307" customFormat="1" x14ac:dyDescent="0.2">
      <c r="B19" s="308"/>
      <c r="C19" s="217">
        <v>1</v>
      </c>
      <c r="D19" s="219" t="s">
        <v>708</v>
      </c>
      <c r="E19" s="217" t="s">
        <v>24</v>
      </c>
      <c r="F19" s="218">
        <f>+N19</f>
        <v>45.6</v>
      </c>
      <c r="G19" s="305"/>
      <c r="H19" s="306">
        <f t="shared" ref="H19" si="2">IF(F19=""," ",+F19*G19)</f>
        <v>0</v>
      </c>
      <c r="I19" s="313"/>
      <c r="J19" s="230">
        <f>+J13</f>
        <v>34</v>
      </c>
      <c r="K19" s="230">
        <f>+K13</f>
        <v>23</v>
      </c>
      <c r="L19" s="230"/>
      <c r="M19" s="230">
        <v>0.8</v>
      </c>
      <c r="N19" s="88">
        <f>+(J19+K19)*M19</f>
        <v>45.6</v>
      </c>
      <c r="O19" s="315"/>
    </row>
    <row r="20" spans="1:59" s="199" customFormat="1" ht="38.25" x14ac:dyDescent="0.2">
      <c r="B20" s="200"/>
      <c r="C20" s="304">
        <v>2</v>
      </c>
      <c r="D20" s="219" t="s">
        <v>707</v>
      </c>
      <c r="E20" s="304" t="s">
        <v>24</v>
      </c>
      <c r="F20" s="232">
        <f>+N20</f>
        <v>57</v>
      </c>
      <c r="G20" s="305"/>
      <c r="H20" s="306">
        <f t="shared" ref="H20:H25" si="3">IF(F20=""," ",+F20*G20)</f>
        <v>0</v>
      </c>
      <c r="I20" s="207"/>
      <c r="J20" s="230">
        <f>+J12</f>
        <v>34</v>
      </c>
      <c r="K20" s="230">
        <f>+K19</f>
        <v>23</v>
      </c>
      <c r="L20" s="230"/>
      <c r="M20" s="230">
        <v>1</v>
      </c>
      <c r="N20" s="88">
        <f>+(J20+K20)*M20</f>
        <v>57</v>
      </c>
      <c r="O20" s="317"/>
    </row>
    <row r="21" spans="1:59" s="199" customFormat="1" ht="51" x14ac:dyDescent="0.2">
      <c r="B21" s="200"/>
      <c r="C21" s="304">
        <v>3</v>
      </c>
      <c r="D21" s="219" t="s">
        <v>648</v>
      </c>
      <c r="E21" s="304" t="s">
        <v>27</v>
      </c>
      <c r="F21" s="232">
        <f>+N21</f>
        <v>57</v>
      </c>
      <c r="G21" s="305"/>
      <c r="H21" s="306">
        <f t="shared" si="3"/>
        <v>0</v>
      </c>
      <c r="I21" s="207"/>
      <c r="J21" s="230">
        <f>+J20</f>
        <v>34</v>
      </c>
      <c r="K21" s="230">
        <f>+K20</f>
        <v>23</v>
      </c>
      <c r="L21" s="230"/>
      <c r="M21" s="230"/>
      <c r="N21" s="230">
        <f>+J21+K21</f>
        <v>57</v>
      </c>
      <c r="O21" s="317"/>
    </row>
    <row r="22" spans="1:59" s="307" customFormat="1" ht="39.75" x14ac:dyDescent="0.2">
      <c r="B22" s="308"/>
      <c r="C22" s="217">
        <v>4</v>
      </c>
      <c r="D22" s="219" t="s">
        <v>710</v>
      </c>
      <c r="E22" s="217" t="s">
        <v>24</v>
      </c>
      <c r="F22" s="218">
        <f>+N22</f>
        <v>34.199999999999996</v>
      </c>
      <c r="G22" s="305"/>
      <c r="H22" s="306">
        <f t="shared" si="3"/>
        <v>0</v>
      </c>
      <c r="I22" s="313"/>
      <c r="J22" s="230">
        <v>34</v>
      </c>
      <c r="K22" s="230">
        <v>23</v>
      </c>
      <c r="L22" s="230"/>
      <c r="M22" s="230">
        <v>0.6</v>
      </c>
      <c r="N22" s="88">
        <f>+(J22+K22)*M22</f>
        <v>34.199999999999996</v>
      </c>
      <c r="O22" s="315"/>
    </row>
    <row r="23" spans="1:59" s="191" customFormat="1" ht="25.5" x14ac:dyDescent="0.2">
      <c r="B23" s="299"/>
      <c r="C23" s="304">
        <v>5</v>
      </c>
      <c r="D23" s="219" t="s">
        <v>709</v>
      </c>
      <c r="E23" s="217" t="s">
        <v>24</v>
      </c>
      <c r="F23" s="218">
        <f>+F19</f>
        <v>45.6</v>
      </c>
      <c r="G23" s="311"/>
      <c r="H23" s="312">
        <f t="shared" si="3"/>
        <v>0</v>
      </c>
      <c r="I23" s="207"/>
      <c r="J23" s="230"/>
      <c r="K23" s="230"/>
      <c r="L23" s="230"/>
      <c r="M23" s="230"/>
      <c r="N23" s="230"/>
      <c r="O23" s="303"/>
    </row>
    <row r="24" spans="1:59" s="199" customFormat="1" ht="25.5" x14ac:dyDescent="0.2">
      <c r="B24" s="200"/>
      <c r="C24" s="304">
        <v>6</v>
      </c>
      <c r="D24" s="318" t="s">
        <v>711</v>
      </c>
      <c r="E24" s="304" t="s">
        <v>202</v>
      </c>
      <c r="F24" s="232">
        <f>+N24</f>
        <v>17.099999999999998</v>
      </c>
      <c r="G24" s="305"/>
      <c r="H24" s="306">
        <f t="shared" si="3"/>
        <v>0</v>
      </c>
      <c r="I24" s="207"/>
      <c r="J24" s="230">
        <f>+J20</f>
        <v>34</v>
      </c>
      <c r="K24" s="230">
        <f>+K20</f>
        <v>23</v>
      </c>
      <c r="L24" s="230">
        <v>0.6</v>
      </c>
      <c r="M24" s="230">
        <f>+L12-0.1</f>
        <v>0.5</v>
      </c>
      <c r="N24" s="230">
        <f>+(J24+K24)*L24*M24</f>
        <v>17.099999999999998</v>
      </c>
      <c r="O24" s="317"/>
    </row>
    <row r="25" spans="1:59" s="199" customFormat="1" x14ac:dyDescent="0.2">
      <c r="B25" s="200"/>
      <c r="C25" s="304">
        <v>7</v>
      </c>
      <c r="D25" s="318" t="s">
        <v>716</v>
      </c>
      <c r="E25" s="304" t="s">
        <v>24</v>
      </c>
      <c r="F25" s="232">
        <f>+N25</f>
        <v>57</v>
      </c>
      <c r="G25" s="305"/>
      <c r="H25" s="306">
        <f t="shared" si="3"/>
        <v>0</v>
      </c>
      <c r="I25" s="207"/>
      <c r="J25" s="230">
        <f>+J20</f>
        <v>34</v>
      </c>
      <c r="K25" s="230">
        <f>+K20</f>
        <v>23</v>
      </c>
      <c r="L25" s="230"/>
      <c r="M25" s="230"/>
      <c r="N25" s="230">
        <f>+J25+K25</f>
        <v>57</v>
      </c>
      <c r="O25" s="317"/>
    </row>
    <row r="26" spans="1:59" s="199" customFormat="1" x14ac:dyDescent="0.2">
      <c r="B26" s="200"/>
      <c r="C26" s="304">
        <v>8</v>
      </c>
      <c r="D26" s="318" t="s">
        <v>715</v>
      </c>
      <c r="E26" s="304" t="s">
        <v>202</v>
      </c>
      <c r="F26" s="232">
        <f>+N26</f>
        <v>5.7</v>
      </c>
      <c r="G26" s="305"/>
      <c r="H26" s="306">
        <f t="shared" ref="H26" si="4">IF(F26=""," ",+F26*G26)</f>
        <v>0</v>
      </c>
      <c r="I26" s="207"/>
      <c r="J26" s="230">
        <f>+J21</f>
        <v>34</v>
      </c>
      <c r="K26" s="230">
        <f>+K21</f>
        <v>23</v>
      </c>
      <c r="L26" s="230">
        <v>0.2</v>
      </c>
      <c r="M26" s="230">
        <v>0.5</v>
      </c>
      <c r="N26" s="230">
        <f>+(J26+K26)*L26*M26</f>
        <v>5.7</v>
      </c>
      <c r="O26" s="317"/>
    </row>
    <row r="27" spans="1:59" s="199" customFormat="1" ht="25.5" x14ac:dyDescent="0.2">
      <c r="B27" s="200"/>
      <c r="C27" s="304">
        <v>9</v>
      </c>
      <c r="D27" s="318" t="s">
        <v>712</v>
      </c>
      <c r="E27" s="304" t="s">
        <v>202</v>
      </c>
      <c r="F27" s="232">
        <f>+F12-F24-F26</f>
        <v>4.5600000000000014</v>
      </c>
      <c r="G27" s="305"/>
      <c r="H27" s="306">
        <f t="shared" ref="H27" si="5">IF(F27=""," ",+F27*G27)</f>
        <v>0</v>
      </c>
      <c r="I27" s="207"/>
      <c r="J27" s="230"/>
      <c r="K27" s="230"/>
      <c r="L27" s="230"/>
      <c r="M27" s="230"/>
      <c r="N27" s="230"/>
      <c r="O27" s="317"/>
    </row>
    <row r="28" spans="1:59" s="199" customFormat="1" x14ac:dyDescent="0.2">
      <c r="B28" s="200"/>
      <c r="C28" s="304">
        <v>10</v>
      </c>
      <c r="D28" s="318" t="s">
        <v>717</v>
      </c>
      <c r="E28" s="304" t="s">
        <v>24</v>
      </c>
      <c r="F28" s="232">
        <f>+F13</f>
        <v>114</v>
      </c>
      <c r="G28" s="305"/>
      <c r="H28" s="306">
        <f t="shared" ref="H28" si="6">IF(F28=""," ",+F28*G28)</f>
        <v>0</v>
      </c>
      <c r="I28" s="207"/>
      <c r="J28" s="230"/>
      <c r="K28" s="230"/>
      <c r="L28" s="230"/>
      <c r="M28" s="230"/>
      <c r="N28" s="230"/>
      <c r="O28" s="317"/>
    </row>
    <row r="29" spans="1:59" s="241" customFormat="1" x14ac:dyDescent="0.2">
      <c r="B29" s="239"/>
      <c r="C29" s="254"/>
      <c r="D29" s="242"/>
      <c r="E29" s="240"/>
      <c r="F29" s="325"/>
      <c r="G29" s="270"/>
      <c r="H29" s="245"/>
      <c r="I29" s="246"/>
      <c r="J29" s="256"/>
      <c r="K29" s="256"/>
      <c r="L29" s="256"/>
      <c r="M29" s="256"/>
      <c r="N29" s="256"/>
      <c r="O29" s="275"/>
      <c r="P29" s="238"/>
      <c r="Q29" s="238"/>
      <c r="R29" s="238"/>
      <c r="S29" s="238"/>
      <c r="T29" s="238"/>
    </row>
    <row r="30" spans="1:59" s="199" customFormat="1" ht="25.5" x14ac:dyDescent="0.2">
      <c r="B30" s="200"/>
      <c r="C30" s="309">
        <v>11</v>
      </c>
      <c r="D30" s="182" t="s">
        <v>713</v>
      </c>
      <c r="E30" s="309" t="s">
        <v>24</v>
      </c>
      <c r="F30" s="327">
        <f>+N30</f>
        <v>4.2749999999999995</v>
      </c>
      <c r="G30" s="311"/>
      <c r="H30" s="312">
        <f t="shared" ref="H30" si="7">IF(F30=""," ",+F30*G30)</f>
        <v>0</v>
      </c>
      <c r="I30" s="207"/>
      <c r="J30" s="230">
        <f>+J19</f>
        <v>34</v>
      </c>
      <c r="K30" s="230">
        <f>+K19</f>
        <v>23</v>
      </c>
      <c r="L30" s="230">
        <v>0.15</v>
      </c>
      <c r="M30" s="230">
        <v>0.5</v>
      </c>
      <c r="N30" s="230">
        <f>+(J30+K30)*L30*M30</f>
        <v>4.2749999999999995</v>
      </c>
      <c r="O30" s="317"/>
    </row>
    <row r="31" spans="1:59" s="199" customFormat="1" ht="76.5" x14ac:dyDescent="0.2">
      <c r="B31" s="200"/>
      <c r="C31" s="309">
        <v>12</v>
      </c>
      <c r="D31" s="182" t="s">
        <v>614</v>
      </c>
      <c r="E31" s="309" t="s">
        <v>24</v>
      </c>
      <c r="F31" s="327">
        <f>+N31</f>
        <v>34.199999999999996</v>
      </c>
      <c r="G31" s="311"/>
      <c r="H31" s="312">
        <f t="shared" ref="H31" si="8">IF(F31=""," ",+F31*G31)</f>
        <v>0</v>
      </c>
      <c r="I31" s="207"/>
      <c r="J31" s="230">
        <f>+J30</f>
        <v>34</v>
      </c>
      <c r="K31" s="230">
        <f>+K30</f>
        <v>23</v>
      </c>
      <c r="L31" s="230"/>
      <c r="M31" s="230">
        <v>0.6</v>
      </c>
      <c r="N31" s="230">
        <f>+(J31+K31)*M31</f>
        <v>34.199999999999996</v>
      </c>
      <c r="O31" s="317"/>
    </row>
    <row r="32" spans="1:59" s="90" customFormat="1" x14ac:dyDescent="0.2">
      <c r="A32" s="87"/>
      <c r="B32" s="100"/>
      <c r="C32" s="114"/>
      <c r="D32" s="115"/>
      <c r="E32" s="116"/>
      <c r="F32" s="171"/>
      <c r="G32" s="144"/>
      <c r="H32" s="118"/>
      <c r="I32" s="113"/>
      <c r="J32" s="105"/>
      <c r="K32" s="105"/>
      <c r="L32" s="105"/>
      <c r="M32" s="105"/>
      <c r="N32" s="105"/>
      <c r="O32" s="105"/>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row>
    <row r="33" spans="1:59" s="90" customFormat="1" x14ac:dyDescent="0.2">
      <c r="A33" s="87"/>
      <c r="B33" s="87"/>
      <c r="C33" s="141">
        <v>50</v>
      </c>
      <c r="D33" s="170" t="s">
        <v>552</v>
      </c>
      <c r="E33" s="141" t="s">
        <v>61</v>
      </c>
      <c r="F33" s="163">
        <v>0.05</v>
      </c>
      <c r="G33" s="158">
        <f>SUM(H19:H31)</f>
        <v>0</v>
      </c>
      <c r="H33" s="118">
        <f>+F33*G33</f>
        <v>0</v>
      </c>
      <c r="I33" s="87"/>
      <c r="J33" s="88"/>
      <c r="K33" s="88"/>
      <c r="L33" s="88"/>
      <c r="M33" s="88"/>
      <c r="N33" s="88"/>
      <c r="O33" s="89"/>
      <c r="P33" s="105"/>
      <c r="Q33" s="105"/>
      <c r="R33" s="105"/>
      <c r="S33" s="105"/>
      <c r="T33" s="105"/>
      <c r="U33" s="105"/>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row>
    <row r="34" spans="1:59" s="90" customFormat="1" x14ac:dyDescent="0.2">
      <c r="A34" s="87"/>
      <c r="B34" s="100"/>
      <c r="C34" s="114"/>
      <c r="D34" s="115"/>
      <c r="E34" s="116"/>
      <c r="F34" s="171"/>
      <c r="G34" s="144"/>
      <c r="H34" s="118"/>
      <c r="I34" s="113"/>
      <c r="J34" s="105"/>
      <c r="K34" s="105"/>
      <c r="L34" s="105"/>
      <c r="M34" s="105"/>
      <c r="N34" s="105"/>
      <c r="O34" s="105"/>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row>
    <row r="35" spans="1:59" s="90" customFormat="1" x14ac:dyDescent="0.2">
      <c r="A35" s="87"/>
      <c r="B35" s="100"/>
      <c r="C35" s="114"/>
      <c r="D35" s="115"/>
      <c r="E35" s="116"/>
      <c r="F35" s="171"/>
      <c r="G35" s="144"/>
      <c r="H35" s="118"/>
      <c r="I35" s="113"/>
      <c r="J35" s="105"/>
      <c r="K35" s="105"/>
      <c r="L35" s="105"/>
      <c r="M35" s="105"/>
      <c r="N35" s="105"/>
      <c r="O35" s="105"/>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row>
    <row r="36" spans="1:59" s="90" customFormat="1" x14ac:dyDescent="0.2">
      <c r="A36" s="87"/>
      <c r="B36" s="100"/>
      <c r="C36" s="122">
        <v>51</v>
      </c>
      <c r="D36" s="162" t="s">
        <v>512</v>
      </c>
      <c r="E36" s="124"/>
      <c r="F36" s="125"/>
      <c r="G36" s="144"/>
      <c r="H36" s="118">
        <f>SUM(H11:H34)-H30-H31</f>
        <v>0</v>
      </c>
      <c r="I36" s="113"/>
      <c r="J36" s="105"/>
      <c r="K36" s="105"/>
      <c r="L36" s="105"/>
      <c r="M36" s="105"/>
      <c r="N36" s="105"/>
      <c r="O36" s="105"/>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row>
    <row r="37" spans="1:59" s="90" customFormat="1" x14ac:dyDescent="0.2">
      <c r="A37" s="87"/>
      <c r="B37" s="100"/>
      <c r="C37" s="122">
        <v>52</v>
      </c>
      <c r="D37" s="162" t="s">
        <v>531</v>
      </c>
      <c r="E37" s="124"/>
      <c r="F37" s="125"/>
      <c r="G37" s="144"/>
      <c r="H37" s="118">
        <f>SUM(H11:H35)</f>
        <v>0</v>
      </c>
      <c r="I37" s="113"/>
      <c r="J37" s="105"/>
      <c r="K37" s="105"/>
      <c r="L37" s="105"/>
      <c r="M37" s="105"/>
      <c r="N37" s="105"/>
      <c r="O37" s="105"/>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row>
  </sheetData>
  <sheetProtection selectLockedCells="1"/>
  <protectedRanges>
    <protectedRange sqref="G15" name="Obseg1_5"/>
    <protectedRange sqref="G19:G20 G22" name="Obseg1_2"/>
    <protectedRange sqref="G23" name="Obseg1_2_1"/>
    <protectedRange sqref="G29" name="Obseg1_3"/>
    <protectedRange sqref="G24:G28" name="Obseg1_2_2"/>
    <protectedRange sqref="G33" name="Obseg1_4"/>
    <protectedRange sqref="G21" name="Obseg1_2_3"/>
    <protectedRange sqref="G30:G31" name="Obseg1_2_4"/>
  </protectedRanges>
  <mergeCells count="2">
    <mergeCell ref="E4:H4"/>
    <mergeCell ref="E6:H6"/>
  </mergeCells>
  <pageMargins left="0.7" right="0.7" top="0.75" bottom="0.75" header="0.3" footer="0.3"/>
  <pageSetup paperSize="9" scale="7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673"/>
  <sheetViews>
    <sheetView topLeftCell="A34" zoomScaleNormal="100" workbookViewId="0">
      <selection sqref="A1:XFD1048576"/>
    </sheetView>
  </sheetViews>
  <sheetFormatPr defaultRowHeight="12" x14ac:dyDescent="0.2"/>
  <cols>
    <col min="1" max="1" width="10.28515625" style="1" customWidth="1"/>
    <col min="2" max="2" width="9.140625" style="1"/>
    <col min="3" max="3" width="49.7109375" style="2" customWidth="1"/>
    <col min="4" max="4" width="8.140625" style="3" customWidth="1"/>
    <col min="5" max="5" width="10.7109375" style="4" customWidth="1"/>
    <col min="6" max="6" width="12.140625" style="4" customWidth="1"/>
    <col min="7" max="7" width="12.140625" style="5" customWidth="1"/>
    <col min="8" max="8" width="12" style="5" customWidth="1"/>
    <col min="9" max="10" width="4.140625" style="1" customWidth="1"/>
    <col min="11" max="11" width="4.140625" style="6" customWidth="1"/>
    <col min="12" max="15" width="9.28515625" style="6" customWidth="1"/>
    <col min="16" max="16" width="9.140625" style="7"/>
    <col min="17" max="256" width="9.140625" style="1"/>
    <col min="257" max="257" width="10.28515625" style="1" customWidth="1"/>
    <col min="258" max="258" width="9.140625" style="1"/>
    <col min="259" max="259" width="49.7109375" style="1" customWidth="1"/>
    <col min="260" max="260" width="8.140625" style="1" customWidth="1"/>
    <col min="261" max="262" width="10.7109375" style="1" customWidth="1"/>
    <col min="263" max="264" width="11" style="1" customWidth="1"/>
    <col min="265" max="269" width="9.140625" style="1"/>
    <col min="270" max="270" width="3.7109375" style="1" customWidth="1"/>
    <col min="271" max="512" width="9.140625" style="1"/>
    <col min="513" max="513" width="10.28515625" style="1" customWidth="1"/>
    <col min="514" max="514" width="9.140625" style="1"/>
    <col min="515" max="515" width="49.7109375" style="1" customWidth="1"/>
    <col min="516" max="516" width="8.140625" style="1" customWidth="1"/>
    <col min="517" max="518" width="10.7109375" style="1" customWidth="1"/>
    <col min="519" max="520" width="11" style="1" customWidth="1"/>
    <col min="521" max="525" width="9.140625" style="1"/>
    <col min="526" max="526" width="3.7109375" style="1" customWidth="1"/>
    <col min="527" max="768" width="9.140625" style="1"/>
    <col min="769" max="769" width="10.28515625" style="1" customWidth="1"/>
    <col min="770" max="770" width="9.140625" style="1"/>
    <col min="771" max="771" width="49.7109375" style="1" customWidth="1"/>
    <col min="772" max="772" width="8.140625" style="1" customWidth="1"/>
    <col min="773" max="774" width="10.7109375" style="1" customWidth="1"/>
    <col min="775" max="776" width="11" style="1" customWidth="1"/>
    <col min="777" max="781" width="9.140625" style="1"/>
    <col min="782" max="782" width="3.7109375" style="1" customWidth="1"/>
    <col min="783" max="1024" width="9.140625" style="1"/>
    <col min="1025" max="1025" width="10.28515625" style="1" customWidth="1"/>
    <col min="1026" max="1026" width="9.140625" style="1"/>
    <col min="1027" max="1027" width="49.7109375" style="1" customWidth="1"/>
    <col min="1028" max="1028" width="8.140625" style="1" customWidth="1"/>
    <col min="1029" max="1030" width="10.7109375" style="1" customWidth="1"/>
    <col min="1031" max="1032" width="11" style="1" customWidth="1"/>
    <col min="1033" max="1037" width="9.140625" style="1"/>
    <col min="1038" max="1038" width="3.7109375" style="1" customWidth="1"/>
    <col min="1039" max="1280" width="9.140625" style="1"/>
    <col min="1281" max="1281" width="10.28515625" style="1" customWidth="1"/>
    <col min="1282" max="1282" width="9.140625" style="1"/>
    <col min="1283" max="1283" width="49.7109375" style="1" customWidth="1"/>
    <col min="1284" max="1284" width="8.140625" style="1" customWidth="1"/>
    <col min="1285" max="1286" width="10.7109375" style="1" customWidth="1"/>
    <col min="1287" max="1288" width="11" style="1" customWidth="1"/>
    <col min="1289" max="1293" width="9.140625" style="1"/>
    <col min="1294" max="1294" width="3.7109375" style="1" customWidth="1"/>
    <col min="1295" max="1536" width="9.140625" style="1"/>
    <col min="1537" max="1537" width="10.28515625" style="1" customWidth="1"/>
    <col min="1538" max="1538" width="9.140625" style="1"/>
    <col min="1539" max="1539" width="49.7109375" style="1" customWidth="1"/>
    <col min="1540" max="1540" width="8.140625" style="1" customWidth="1"/>
    <col min="1541" max="1542" width="10.7109375" style="1" customWidth="1"/>
    <col min="1543" max="1544" width="11" style="1" customWidth="1"/>
    <col min="1545" max="1549" width="9.140625" style="1"/>
    <col min="1550" max="1550" width="3.7109375" style="1" customWidth="1"/>
    <col min="1551" max="1792" width="9.140625" style="1"/>
    <col min="1793" max="1793" width="10.28515625" style="1" customWidth="1"/>
    <col min="1794" max="1794" width="9.140625" style="1"/>
    <col min="1795" max="1795" width="49.7109375" style="1" customWidth="1"/>
    <col min="1796" max="1796" width="8.140625" style="1" customWidth="1"/>
    <col min="1797" max="1798" width="10.7109375" style="1" customWidth="1"/>
    <col min="1799" max="1800" width="11" style="1" customWidth="1"/>
    <col min="1801" max="1805" width="9.140625" style="1"/>
    <col min="1806" max="1806" width="3.7109375" style="1" customWidth="1"/>
    <col min="1807" max="2048" width="9.140625" style="1"/>
    <col min="2049" max="2049" width="10.28515625" style="1" customWidth="1"/>
    <col min="2050" max="2050" width="9.140625" style="1"/>
    <col min="2051" max="2051" width="49.7109375" style="1" customWidth="1"/>
    <col min="2052" max="2052" width="8.140625" style="1" customWidth="1"/>
    <col min="2053" max="2054" width="10.7109375" style="1" customWidth="1"/>
    <col min="2055" max="2056" width="11" style="1" customWidth="1"/>
    <col min="2057" max="2061" width="9.140625" style="1"/>
    <col min="2062" max="2062" width="3.7109375" style="1" customWidth="1"/>
    <col min="2063" max="2304" width="9.140625" style="1"/>
    <col min="2305" max="2305" width="10.28515625" style="1" customWidth="1"/>
    <col min="2306" max="2306" width="9.140625" style="1"/>
    <col min="2307" max="2307" width="49.7109375" style="1" customWidth="1"/>
    <col min="2308" max="2308" width="8.140625" style="1" customWidth="1"/>
    <col min="2309" max="2310" width="10.7109375" style="1" customWidth="1"/>
    <col min="2311" max="2312" width="11" style="1" customWidth="1"/>
    <col min="2313" max="2317" width="9.140625" style="1"/>
    <col min="2318" max="2318" width="3.7109375" style="1" customWidth="1"/>
    <col min="2319" max="2560" width="9.140625" style="1"/>
    <col min="2561" max="2561" width="10.28515625" style="1" customWidth="1"/>
    <col min="2562" max="2562" width="9.140625" style="1"/>
    <col min="2563" max="2563" width="49.7109375" style="1" customWidth="1"/>
    <col min="2564" max="2564" width="8.140625" style="1" customWidth="1"/>
    <col min="2565" max="2566" width="10.7109375" style="1" customWidth="1"/>
    <col min="2567" max="2568" width="11" style="1" customWidth="1"/>
    <col min="2569" max="2573" width="9.140625" style="1"/>
    <col min="2574" max="2574" width="3.7109375" style="1" customWidth="1"/>
    <col min="2575" max="2816" width="9.140625" style="1"/>
    <col min="2817" max="2817" width="10.28515625" style="1" customWidth="1"/>
    <col min="2818" max="2818" width="9.140625" style="1"/>
    <col min="2819" max="2819" width="49.7109375" style="1" customWidth="1"/>
    <col min="2820" max="2820" width="8.140625" style="1" customWidth="1"/>
    <col min="2821" max="2822" width="10.7109375" style="1" customWidth="1"/>
    <col min="2823" max="2824" width="11" style="1" customWidth="1"/>
    <col min="2825" max="2829" width="9.140625" style="1"/>
    <col min="2830" max="2830" width="3.7109375" style="1" customWidth="1"/>
    <col min="2831" max="3072" width="9.140625" style="1"/>
    <col min="3073" max="3073" width="10.28515625" style="1" customWidth="1"/>
    <col min="3074" max="3074" width="9.140625" style="1"/>
    <col min="3075" max="3075" width="49.7109375" style="1" customWidth="1"/>
    <col min="3076" max="3076" width="8.140625" style="1" customWidth="1"/>
    <col min="3077" max="3078" width="10.7109375" style="1" customWidth="1"/>
    <col min="3079" max="3080" width="11" style="1" customWidth="1"/>
    <col min="3081" max="3085" width="9.140625" style="1"/>
    <col min="3086" max="3086" width="3.7109375" style="1" customWidth="1"/>
    <col min="3087" max="3328" width="9.140625" style="1"/>
    <col min="3329" max="3329" width="10.28515625" style="1" customWidth="1"/>
    <col min="3330" max="3330" width="9.140625" style="1"/>
    <col min="3331" max="3331" width="49.7109375" style="1" customWidth="1"/>
    <col min="3332" max="3332" width="8.140625" style="1" customWidth="1"/>
    <col min="3333" max="3334" width="10.7109375" style="1" customWidth="1"/>
    <col min="3335" max="3336" width="11" style="1" customWidth="1"/>
    <col min="3337" max="3341" width="9.140625" style="1"/>
    <col min="3342" max="3342" width="3.7109375" style="1" customWidth="1"/>
    <col min="3343" max="3584" width="9.140625" style="1"/>
    <col min="3585" max="3585" width="10.28515625" style="1" customWidth="1"/>
    <col min="3586" max="3586" width="9.140625" style="1"/>
    <col min="3587" max="3587" width="49.7109375" style="1" customWidth="1"/>
    <col min="3588" max="3588" width="8.140625" style="1" customWidth="1"/>
    <col min="3589" max="3590" width="10.7109375" style="1" customWidth="1"/>
    <col min="3591" max="3592" width="11" style="1" customWidth="1"/>
    <col min="3593" max="3597" width="9.140625" style="1"/>
    <col min="3598" max="3598" width="3.7109375" style="1" customWidth="1"/>
    <col min="3599" max="3840" width="9.140625" style="1"/>
    <col min="3841" max="3841" width="10.28515625" style="1" customWidth="1"/>
    <col min="3842" max="3842" width="9.140625" style="1"/>
    <col min="3843" max="3843" width="49.7109375" style="1" customWidth="1"/>
    <col min="3844" max="3844" width="8.140625" style="1" customWidth="1"/>
    <col min="3845" max="3846" width="10.7109375" style="1" customWidth="1"/>
    <col min="3847" max="3848" width="11" style="1" customWidth="1"/>
    <col min="3849" max="3853" width="9.140625" style="1"/>
    <col min="3854" max="3854" width="3.7109375" style="1" customWidth="1"/>
    <col min="3855" max="4096" width="9.140625" style="1"/>
    <col min="4097" max="4097" width="10.28515625" style="1" customWidth="1"/>
    <col min="4098" max="4098" width="9.140625" style="1"/>
    <col min="4099" max="4099" width="49.7109375" style="1" customWidth="1"/>
    <col min="4100" max="4100" width="8.140625" style="1" customWidth="1"/>
    <col min="4101" max="4102" width="10.7109375" style="1" customWidth="1"/>
    <col min="4103" max="4104" width="11" style="1" customWidth="1"/>
    <col min="4105" max="4109" width="9.140625" style="1"/>
    <col min="4110" max="4110" width="3.7109375" style="1" customWidth="1"/>
    <col min="4111" max="4352" width="9.140625" style="1"/>
    <col min="4353" max="4353" width="10.28515625" style="1" customWidth="1"/>
    <col min="4354" max="4354" width="9.140625" style="1"/>
    <col min="4355" max="4355" width="49.7109375" style="1" customWidth="1"/>
    <col min="4356" max="4356" width="8.140625" style="1" customWidth="1"/>
    <col min="4357" max="4358" width="10.7109375" style="1" customWidth="1"/>
    <col min="4359" max="4360" width="11" style="1" customWidth="1"/>
    <col min="4361" max="4365" width="9.140625" style="1"/>
    <col min="4366" max="4366" width="3.7109375" style="1" customWidth="1"/>
    <col min="4367" max="4608" width="9.140625" style="1"/>
    <col min="4609" max="4609" width="10.28515625" style="1" customWidth="1"/>
    <col min="4610" max="4610" width="9.140625" style="1"/>
    <col min="4611" max="4611" width="49.7109375" style="1" customWidth="1"/>
    <col min="4612" max="4612" width="8.140625" style="1" customWidth="1"/>
    <col min="4613" max="4614" width="10.7109375" style="1" customWidth="1"/>
    <col min="4615" max="4616" width="11" style="1" customWidth="1"/>
    <col min="4617" max="4621" width="9.140625" style="1"/>
    <col min="4622" max="4622" width="3.7109375" style="1" customWidth="1"/>
    <col min="4623" max="4864" width="9.140625" style="1"/>
    <col min="4865" max="4865" width="10.28515625" style="1" customWidth="1"/>
    <col min="4866" max="4866" width="9.140625" style="1"/>
    <col min="4867" max="4867" width="49.7109375" style="1" customWidth="1"/>
    <col min="4868" max="4868" width="8.140625" style="1" customWidth="1"/>
    <col min="4869" max="4870" width="10.7109375" style="1" customWidth="1"/>
    <col min="4871" max="4872" width="11" style="1" customWidth="1"/>
    <col min="4873" max="4877" width="9.140625" style="1"/>
    <col min="4878" max="4878" width="3.7109375" style="1" customWidth="1"/>
    <col min="4879" max="5120" width="9.140625" style="1"/>
    <col min="5121" max="5121" width="10.28515625" style="1" customWidth="1"/>
    <col min="5122" max="5122" width="9.140625" style="1"/>
    <col min="5123" max="5123" width="49.7109375" style="1" customWidth="1"/>
    <col min="5124" max="5124" width="8.140625" style="1" customWidth="1"/>
    <col min="5125" max="5126" width="10.7109375" style="1" customWidth="1"/>
    <col min="5127" max="5128" width="11" style="1" customWidth="1"/>
    <col min="5129" max="5133" width="9.140625" style="1"/>
    <col min="5134" max="5134" width="3.7109375" style="1" customWidth="1"/>
    <col min="5135" max="5376" width="9.140625" style="1"/>
    <col min="5377" max="5377" width="10.28515625" style="1" customWidth="1"/>
    <col min="5378" max="5378" width="9.140625" style="1"/>
    <col min="5379" max="5379" width="49.7109375" style="1" customWidth="1"/>
    <col min="5380" max="5380" width="8.140625" style="1" customWidth="1"/>
    <col min="5381" max="5382" width="10.7109375" style="1" customWidth="1"/>
    <col min="5383" max="5384" width="11" style="1" customWidth="1"/>
    <col min="5385" max="5389" width="9.140625" style="1"/>
    <col min="5390" max="5390" width="3.7109375" style="1" customWidth="1"/>
    <col min="5391" max="5632" width="9.140625" style="1"/>
    <col min="5633" max="5633" width="10.28515625" style="1" customWidth="1"/>
    <col min="5634" max="5634" width="9.140625" style="1"/>
    <col min="5635" max="5635" width="49.7109375" style="1" customWidth="1"/>
    <col min="5636" max="5636" width="8.140625" style="1" customWidth="1"/>
    <col min="5637" max="5638" width="10.7109375" style="1" customWidth="1"/>
    <col min="5639" max="5640" width="11" style="1" customWidth="1"/>
    <col min="5641" max="5645" width="9.140625" style="1"/>
    <col min="5646" max="5646" width="3.7109375" style="1" customWidth="1"/>
    <col min="5647" max="5888" width="9.140625" style="1"/>
    <col min="5889" max="5889" width="10.28515625" style="1" customWidth="1"/>
    <col min="5890" max="5890" width="9.140625" style="1"/>
    <col min="5891" max="5891" width="49.7109375" style="1" customWidth="1"/>
    <col min="5892" max="5892" width="8.140625" style="1" customWidth="1"/>
    <col min="5893" max="5894" width="10.7109375" style="1" customWidth="1"/>
    <col min="5895" max="5896" width="11" style="1" customWidth="1"/>
    <col min="5897" max="5901" width="9.140625" style="1"/>
    <col min="5902" max="5902" width="3.7109375" style="1" customWidth="1"/>
    <col min="5903" max="6144" width="9.140625" style="1"/>
    <col min="6145" max="6145" width="10.28515625" style="1" customWidth="1"/>
    <col min="6146" max="6146" width="9.140625" style="1"/>
    <col min="6147" max="6147" width="49.7109375" style="1" customWidth="1"/>
    <col min="6148" max="6148" width="8.140625" style="1" customWidth="1"/>
    <col min="6149" max="6150" width="10.7109375" style="1" customWidth="1"/>
    <col min="6151" max="6152" width="11" style="1" customWidth="1"/>
    <col min="6153" max="6157" width="9.140625" style="1"/>
    <col min="6158" max="6158" width="3.7109375" style="1" customWidth="1"/>
    <col min="6159" max="6400" width="9.140625" style="1"/>
    <col min="6401" max="6401" width="10.28515625" style="1" customWidth="1"/>
    <col min="6402" max="6402" width="9.140625" style="1"/>
    <col min="6403" max="6403" width="49.7109375" style="1" customWidth="1"/>
    <col min="6404" max="6404" width="8.140625" style="1" customWidth="1"/>
    <col min="6405" max="6406" width="10.7109375" style="1" customWidth="1"/>
    <col min="6407" max="6408" width="11" style="1" customWidth="1"/>
    <col min="6409" max="6413" width="9.140625" style="1"/>
    <col min="6414" max="6414" width="3.7109375" style="1" customWidth="1"/>
    <col min="6415" max="6656" width="9.140625" style="1"/>
    <col min="6657" max="6657" width="10.28515625" style="1" customWidth="1"/>
    <col min="6658" max="6658" width="9.140625" style="1"/>
    <col min="6659" max="6659" width="49.7109375" style="1" customWidth="1"/>
    <col min="6660" max="6660" width="8.140625" style="1" customWidth="1"/>
    <col min="6661" max="6662" width="10.7109375" style="1" customWidth="1"/>
    <col min="6663" max="6664" width="11" style="1" customWidth="1"/>
    <col min="6665" max="6669" width="9.140625" style="1"/>
    <col min="6670" max="6670" width="3.7109375" style="1" customWidth="1"/>
    <col min="6671" max="6912" width="9.140625" style="1"/>
    <col min="6913" max="6913" width="10.28515625" style="1" customWidth="1"/>
    <col min="6914" max="6914" width="9.140625" style="1"/>
    <col min="6915" max="6915" width="49.7109375" style="1" customWidth="1"/>
    <col min="6916" max="6916" width="8.140625" style="1" customWidth="1"/>
    <col min="6917" max="6918" width="10.7109375" style="1" customWidth="1"/>
    <col min="6919" max="6920" width="11" style="1" customWidth="1"/>
    <col min="6921" max="6925" width="9.140625" style="1"/>
    <col min="6926" max="6926" width="3.7109375" style="1" customWidth="1"/>
    <col min="6927" max="7168" width="9.140625" style="1"/>
    <col min="7169" max="7169" width="10.28515625" style="1" customWidth="1"/>
    <col min="7170" max="7170" width="9.140625" style="1"/>
    <col min="7171" max="7171" width="49.7109375" style="1" customWidth="1"/>
    <col min="7172" max="7172" width="8.140625" style="1" customWidth="1"/>
    <col min="7173" max="7174" width="10.7109375" style="1" customWidth="1"/>
    <col min="7175" max="7176" width="11" style="1" customWidth="1"/>
    <col min="7177" max="7181" width="9.140625" style="1"/>
    <col min="7182" max="7182" width="3.7109375" style="1" customWidth="1"/>
    <col min="7183" max="7424" width="9.140625" style="1"/>
    <col min="7425" max="7425" width="10.28515625" style="1" customWidth="1"/>
    <col min="7426" max="7426" width="9.140625" style="1"/>
    <col min="7427" max="7427" width="49.7109375" style="1" customWidth="1"/>
    <col min="7428" max="7428" width="8.140625" style="1" customWidth="1"/>
    <col min="7429" max="7430" width="10.7109375" style="1" customWidth="1"/>
    <col min="7431" max="7432" width="11" style="1" customWidth="1"/>
    <col min="7433" max="7437" width="9.140625" style="1"/>
    <col min="7438" max="7438" width="3.7109375" style="1" customWidth="1"/>
    <col min="7439" max="7680" width="9.140625" style="1"/>
    <col min="7681" max="7681" width="10.28515625" style="1" customWidth="1"/>
    <col min="7682" max="7682" width="9.140625" style="1"/>
    <col min="7683" max="7683" width="49.7109375" style="1" customWidth="1"/>
    <col min="7684" max="7684" width="8.140625" style="1" customWidth="1"/>
    <col min="7685" max="7686" width="10.7109375" style="1" customWidth="1"/>
    <col min="7687" max="7688" width="11" style="1" customWidth="1"/>
    <col min="7689" max="7693" width="9.140625" style="1"/>
    <col min="7694" max="7694" width="3.7109375" style="1" customWidth="1"/>
    <col min="7695" max="7936" width="9.140625" style="1"/>
    <col min="7937" max="7937" width="10.28515625" style="1" customWidth="1"/>
    <col min="7938" max="7938" width="9.140625" style="1"/>
    <col min="7939" max="7939" width="49.7109375" style="1" customWidth="1"/>
    <col min="7940" max="7940" width="8.140625" style="1" customWidth="1"/>
    <col min="7941" max="7942" width="10.7109375" style="1" customWidth="1"/>
    <col min="7943" max="7944" width="11" style="1" customWidth="1"/>
    <col min="7945" max="7949" width="9.140625" style="1"/>
    <col min="7950" max="7950" width="3.7109375" style="1" customWidth="1"/>
    <col min="7951" max="8192" width="9.140625" style="1"/>
    <col min="8193" max="8193" width="10.28515625" style="1" customWidth="1"/>
    <col min="8194" max="8194" width="9.140625" style="1"/>
    <col min="8195" max="8195" width="49.7109375" style="1" customWidth="1"/>
    <col min="8196" max="8196" width="8.140625" style="1" customWidth="1"/>
    <col min="8197" max="8198" width="10.7109375" style="1" customWidth="1"/>
    <col min="8199" max="8200" width="11" style="1" customWidth="1"/>
    <col min="8201" max="8205" width="9.140625" style="1"/>
    <col min="8206" max="8206" width="3.7109375" style="1" customWidth="1"/>
    <col min="8207" max="8448" width="9.140625" style="1"/>
    <col min="8449" max="8449" width="10.28515625" style="1" customWidth="1"/>
    <col min="8450" max="8450" width="9.140625" style="1"/>
    <col min="8451" max="8451" width="49.7109375" style="1" customWidth="1"/>
    <col min="8452" max="8452" width="8.140625" style="1" customWidth="1"/>
    <col min="8453" max="8454" width="10.7109375" style="1" customWidth="1"/>
    <col min="8455" max="8456" width="11" style="1" customWidth="1"/>
    <col min="8457" max="8461" width="9.140625" style="1"/>
    <col min="8462" max="8462" width="3.7109375" style="1" customWidth="1"/>
    <col min="8463" max="8704" width="9.140625" style="1"/>
    <col min="8705" max="8705" width="10.28515625" style="1" customWidth="1"/>
    <col min="8706" max="8706" width="9.140625" style="1"/>
    <col min="8707" max="8707" width="49.7109375" style="1" customWidth="1"/>
    <col min="8708" max="8708" width="8.140625" style="1" customWidth="1"/>
    <col min="8709" max="8710" width="10.7109375" style="1" customWidth="1"/>
    <col min="8711" max="8712" width="11" style="1" customWidth="1"/>
    <col min="8713" max="8717" width="9.140625" style="1"/>
    <col min="8718" max="8718" width="3.7109375" style="1" customWidth="1"/>
    <col min="8719" max="8960" width="9.140625" style="1"/>
    <col min="8961" max="8961" width="10.28515625" style="1" customWidth="1"/>
    <col min="8962" max="8962" width="9.140625" style="1"/>
    <col min="8963" max="8963" width="49.7109375" style="1" customWidth="1"/>
    <col min="8964" max="8964" width="8.140625" style="1" customWidth="1"/>
    <col min="8965" max="8966" width="10.7109375" style="1" customWidth="1"/>
    <col min="8967" max="8968" width="11" style="1" customWidth="1"/>
    <col min="8969" max="8973" width="9.140625" style="1"/>
    <col min="8974" max="8974" width="3.7109375" style="1" customWidth="1"/>
    <col min="8975" max="9216" width="9.140625" style="1"/>
    <col min="9217" max="9217" width="10.28515625" style="1" customWidth="1"/>
    <col min="9218" max="9218" width="9.140625" style="1"/>
    <col min="9219" max="9219" width="49.7109375" style="1" customWidth="1"/>
    <col min="9220" max="9220" width="8.140625" style="1" customWidth="1"/>
    <col min="9221" max="9222" width="10.7109375" style="1" customWidth="1"/>
    <col min="9223" max="9224" width="11" style="1" customWidth="1"/>
    <col min="9225" max="9229" width="9.140625" style="1"/>
    <col min="9230" max="9230" width="3.7109375" style="1" customWidth="1"/>
    <col min="9231" max="9472" width="9.140625" style="1"/>
    <col min="9473" max="9473" width="10.28515625" style="1" customWidth="1"/>
    <col min="9474" max="9474" width="9.140625" style="1"/>
    <col min="9475" max="9475" width="49.7109375" style="1" customWidth="1"/>
    <col min="9476" max="9476" width="8.140625" style="1" customWidth="1"/>
    <col min="9477" max="9478" width="10.7109375" style="1" customWidth="1"/>
    <col min="9479" max="9480" width="11" style="1" customWidth="1"/>
    <col min="9481" max="9485" width="9.140625" style="1"/>
    <col min="9486" max="9486" width="3.7109375" style="1" customWidth="1"/>
    <col min="9487" max="9728" width="9.140625" style="1"/>
    <col min="9729" max="9729" width="10.28515625" style="1" customWidth="1"/>
    <col min="9730" max="9730" width="9.140625" style="1"/>
    <col min="9731" max="9731" width="49.7109375" style="1" customWidth="1"/>
    <col min="9732" max="9732" width="8.140625" style="1" customWidth="1"/>
    <col min="9733" max="9734" width="10.7109375" style="1" customWidth="1"/>
    <col min="9735" max="9736" width="11" style="1" customWidth="1"/>
    <col min="9737" max="9741" width="9.140625" style="1"/>
    <col min="9742" max="9742" width="3.7109375" style="1" customWidth="1"/>
    <col min="9743" max="9984" width="9.140625" style="1"/>
    <col min="9985" max="9985" width="10.28515625" style="1" customWidth="1"/>
    <col min="9986" max="9986" width="9.140625" style="1"/>
    <col min="9987" max="9987" width="49.7109375" style="1" customWidth="1"/>
    <col min="9988" max="9988" width="8.140625" style="1" customWidth="1"/>
    <col min="9989" max="9990" width="10.7109375" style="1" customWidth="1"/>
    <col min="9991" max="9992" width="11" style="1" customWidth="1"/>
    <col min="9993" max="9997" width="9.140625" style="1"/>
    <col min="9998" max="9998" width="3.7109375" style="1" customWidth="1"/>
    <col min="9999" max="10240" width="9.140625" style="1"/>
    <col min="10241" max="10241" width="10.28515625" style="1" customWidth="1"/>
    <col min="10242" max="10242" width="9.140625" style="1"/>
    <col min="10243" max="10243" width="49.7109375" style="1" customWidth="1"/>
    <col min="10244" max="10244" width="8.140625" style="1" customWidth="1"/>
    <col min="10245" max="10246" width="10.7109375" style="1" customWidth="1"/>
    <col min="10247" max="10248" width="11" style="1" customWidth="1"/>
    <col min="10249" max="10253" width="9.140625" style="1"/>
    <col min="10254" max="10254" width="3.7109375" style="1" customWidth="1"/>
    <col min="10255" max="10496" width="9.140625" style="1"/>
    <col min="10497" max="10497" width="10.28515625" style="1" customWidth="1"/>
    <col min="10498" max="10498" width="9.140625" style="1"/>
    <col min="10499" max="10499" width="49.7109375" style="1" customWidth="1"/>
    <col min="10500" max="10500" width="8.140625" style="1" customWidth="1"/>
    <col min="10501" max="10502" width="10.7109375" style="1" customWidth="1"/>
    <col min="10503" max="10504" width="11" style="1" customWidth="1"/>
    <col min="10505" max="10509" width="9.140625" style="1"/>
    <col min="10510" max="10510" width="3.7109375" style="1" customWidth="1"/>
    <col min="10511" max="10752" width="9.140625" style="1"/>
    <col min="10753" max="10753" width="10.28515625" style="1" customWidth="1"/>
    <col min="10754" max="10754" width="9.140625" style="1"/>
    <col min="10755" max="10755" width="49.7109375" style="1" customWidth="1"/>
    <col min="10756" max="10756" width="8.140625" style="1" customWidth="1"/>
    <col min="10757" max="10758" width="10.7109375" style="1" customWidth="1"/>
    <col min="10759" max="10760" width="11" style="1" customWidth="1"/>
    <col min="10761" max="10765" width="9.140625" style="1"/>
    <col min="10766" max="10766" width="3.7109375" style="1" customWidth="1"/>
    <col min="10767" max="11008" width="9.140625" style="1"/>
    <col min="11009" max="11009" width="10.28515625" style="1" customWidth="1"/>
    <col min="11010" max="11010" width="9.140625" style="1"/>
    <col min="11011" max="11011" width="49.7109375" style="1" customWidth="1"/>
    <col min="11012" max="11012" width="8.140625" style="1" customWidth="1"/>
    <col min="11013" max="11014" width="10.7109375" style="1" customWidth="1"/>
    <col min="11015" max="11016" width="11" style="1" customWidth="1"/>
    <col min="11017" max="11021" width="9.140625" style="1"/>
    <col min="11022" max="11022" width="3.7109375" style="1" customWidth="1"/>
    <col min="11023" max="11264" width="9.140625" style="1"/>
    <col min="11265" max="11265" width="10.28515625" style="1" customWidth="1"/>
    <col min="11266" max="11266" width="9.140625" style="1"/>
    <col min="11267" max="11267" width="49.7109375" style="1" customWidth="1"/>
    <col min="11268" max="11268" width="8.140625" style="1" customWidth="1"/>
    <col min="11269" max="11270" width="10.7109375" style="1" customWidth="1"/>
    <col min="11271" max="11272" width="11" style="1" customWidth="1"/>
    <col min="11273" max="11277" width="9.140625" style="1"/>
    <col min="11278" max="11278" width="3.7109375" style="1" customWidth="1"/>
    <col min="11279" max="11520" width="9.140625" style="1"/>
    <col min="11521" max="11521" width="10.28515625" style="1" customWidth="1"/>
    <col min="11522" max="11522" width="9.140625" style="1"/>
    <col min="11523" max="11523" width="49.7109375" style="1" customWidth="1"/>
    <col min="11524" max="11524" width="8.140625" style="1" customWidth="1"/>
    <col min="11525" max="11526" width="10.7109375" style="1" customWidth="1"/>
    <col min="11527" max="11528" width="11" style="1" customWidth="1"/>
    <col min="11529" max="11533" width="9.140625" style="1"/>
    <col min="11534" max="11534" width="3.7109375" style="1" customWidth="1"/>
    <col min="11535" max="11776" width="9.140625" style="1"/>
    <col min="11777" max="11777" width="10.28515625" style="1" customWidth="1"/>
    <col min="11778" max="11778" width="9.140625" style="1"/>
    <col min="11779" max="11779" width="49.7109375" style="1" customWidth="1"/>
    <col min="11780" max="11780" width="8.140625" style="1" customWidth="1"/>
    <col min="11781" max="11782" width="10.7109375" style="1" customWidth="1"/>
    <col min="11783" max="11784" width="11" style="1" customWidth="1"/>
    <col min="11785" max="11789" width="9.140625" style="1"/>
    <col min="11790" max="11790" width="3.7109375" style="1" customWidth="1"/>
    <col min="11791" max="12032" width="9.140625" style="1"/>
    <col min="12033" max="12033" width="10.28515625" style="1" customWidth="1"/>
    <col min="12034" max="12034" width="9.140625" style="1"/>
    <col min="12035" max="12035" width="49.7109375" style="1" customWidth="1"/>
    <col min="12036" max="12036" width="8.140625" style="1" customWidth="1"/>
    <col min="12037" max="12038" width="10.7109375" style="1" customWidth="1"/>
    <col min="12039" max="12040" width="11" style="1" customWidth="1"/>
    <col min="12041" max="12045" width="9.140625" style="1"/>
    <col min="12046" max="12046" width="3.7109375" style="1" customWidth="1"/>
    <col min="12047" max="12288" width="9.140625" style="1"/>
    <col min="12289" max="12289" width="10.28515625" style="1" customWidth="1"/>
    <col min="12290" max="12290" width="9.140625" style="1"/>
    <col min="12291" max="12291" width="49.7109375" style="1" customWidth="1"/>
    <col min="12292" max="12292" width="8.140625" style="1" customWidth="1"/>
    <col min="12293" max="12294" width="10.7109375" style="1" customWidth="1"/>
    <col min="12295" max="12296" width="11" style="1" customWidth="1"/>
    <col min="12297" max="12301" width="9.140625" style="1"/>
    <col min="12302" max="12302" width="3.7109375" style="1" customWidth="1"/>
    <col min="12303" max="12544" width="9.140625" style="1"/>
    <col min="12545" max="12545" width="10.28515625" style="1" customWidth="1"/>
    <col min="12546" max="12546" width="9.140625" style="1"/>
    <col min="12547" max="12547" width="49.7109375" style="1" customWidth="1"/>
    <col min="12548" max="12548" width="8.140625" style="1" customWidth="1"/>
    <col min="12549" max="12550" width="10.7109375" style="1" customWidth="1"/>
    <col min="12551" max="12552" width="11" style="1" customWidth="1"/>
    <col min="12553" max="12557" width="9.140625" style="1"/>
    <col min="12558" max="12558" width="3.7109375" style="1" customWidth="1"/>
    <col min="12559" max="12800" width="9.140625" style="1"/>
    <col min="12801" max="12801" width="10.28515625" style="1" customWidth="1"/>
    <col min="12802" max="12802" width="9.140625" style="1"/>
    <col min="12803" max="12803" width="49.7109375" style="1" customWidth="1"/>
    <col min="12804" max="12804" width="8.140625" style="1" customWidth="1"/>
    <col min="12805" max="12806" width="10.7109375" style="1" customWidth="1"/>
    <col min="12807" max="12808" width="11" style="1" customWidth="1"/>
    <col min="12809" max="12813" width="9.140625" style="1"/>
    <col min="12814" max="12814" width="3.7109375" style="1" customWidth="1"/>
    <col min="12815" max="13056" width="9.140625" style="1"/>
    <col min="13057" max="13057" width="10.28515625" style="1" customWidth="1"/>
    <col min="13058" max="13058" width="9.140625" style="1"/>
    <col min="13059" max="13059" width="49.7109375" style="1" customWidth="1"/>
    <col min="13060" max="13060" width="8.140625" style="1" customWidth="1"/>
    <col min="13061" max="13062" width="10.7109375" style="1" customWidth="1"/>
    <col min="13063" max="13064" width="11" style="1" customWidth="1"/>
    <col min="13065" max="13069" width="9.140625" style="1"/>
    <col min="13070" max="13070" width="3.7109375" style="1" customWidth="1"/>
    <col min="13071" max="13312" width="9.140625" style="1"/>
    <col min="13313" max="13313" width="10.28515625" style="1" customWidth="1"/>
    <col min="13314" max="13314" width="9.140625" style="1"/>
    <col min="13315" max="13315" width="49.7109375" style="1" customWidth="1"/>
    <col min="13316" max="13316" width="8.140625" style="1" customWidth="1"/>
    <col min="13317" max="13318" width="10.7109375" style="1" customWidth="1"/>
    <col min="13319" max="13320" width="11" style="1" customWidth="1"/>
    <col min="13321" max="13325" width="9.140625" style="1"/>
    <col min="13326" max="13326" width="3.7109375" style="1" customWidth="1"/>
    <col min="13327" max="13568" width="9.140625" style="1"/>
    <col min="13569" max="13569" width="10.28515625" style="1" customWidth="1"/>
    <col min="13570" max="13570" width="9.140625" style="1"/>
    <col min="13571" max="13571" width="49.7109375" style="1" customWidth="1"/>
    <col min="13572" max="13572" width="8.140625" style="1" customWidth="1"/>
    <col min="13573" max="13574" width="10.7109375" style="1" customWidth="1"/>
    <col min="13575" max="13576" width="11" style="1" customWidth="1"/>
    <col min="13577" max="13581" width="9.140625" style="1"/>
    <col min="13582" max="13582" width="3.7109375" style="1" customWidth="1"/>
    <col min="13583" max="13824" width="9.140625" style="1"/>
    <col min="13825" max="13825" width="10.28515625" style="1" customWidth="1"/>
    <col min="13826" max="13826" width="9.140625" style="1"/>
    <col min="13827" max="13827" width="49.7109375" style="1" customWidth="1"/>
    <col min="13828" max="13828" width="8.140625" style="1" customWidth="1"/>
    <col min="13829" max="13830" width="10.7109375" style="1" customWidth="1"/>
    <col min="13831" max="13832" width="11" style="1" customWidth="1"/>
    <col min="13833" max="13837" width="9.140625" style="1"/>
    <col min="13838" max="13838" width="3.7109375" style="1" customWidth="1"/>
    <col min="13839" max="14080" width="9.140625" style="1"/>
    <col min="14081" max="14081" width="10.28515625" style="1" customWidth="1"/>
    <col min="14082" max="14082" width="9.140625" style="1"/>
    <col min="14083" max="14083" width="49.7109375" style="1" customWidth="1"/>
    <col min="14084" max="14084" width="8.140625" style="1" customWidth="1"/>
    <col min="14085" max="14086" width="10.7109375" style="1" customWidth="1"/>
    <col min="14087" max="14088" width="11" style="1" customWidth="1"/>
    <col min="14089" max="14093" width="9.140625" style="1"/>
    <col min="14094" max="14094" width="3.7109375" style="1" customWidth="1"/>
    <col min="14095" max="14336" width="9.140625" style="1"/>
    <col min="14337" max="14337" width="10.28515625" style="1" customWidth="1"/>
    <col min="14338" max="14338" width="9.140625" style="1"/>
    <col min="14339" max="14339" width="49.7109375" style="1" customWidth="1"/>
    <col min="14340" max="14340" width="8.140625" style="1" customWidth="1"/>
    <col min="14341" max="14342" width="10.7109375" style="1" customWidth="1"/>
    <col min="14343" max="14344" width="11" style="1" customWidth="1"/>
    <col min="14345" max="14349" width="9.140625" style="1"/>
    <col min="14350" max="14350" width="3.7109375" style="1" customWidth="1"/>
    <col min="14351" max="14592" width="9.140625" style="1"/>
    <col min="14593" max="14593" width="10.28515625" style="1" customWidth="1"/>
    <col min="14594" max="14594" width="9.140625" style="1"/>
    <col min="14595" max="14595" width="49.7109375" style="1" customWidth="1"/>
    <col min="14596" max="14596" width="8.140625" style="1" customWidth="1"/>
    <col min="14597" max="14598" width="10.7109375" style="1" customWidth="1"/>
    <col min="14599" max="14600" width="11" style="1" customWidth="1"/>
    <col min="14601" max="14605" width="9.140625" style="1"/>
    <col min="14606" max="14606" width="3.7109375" style="1" customWidth="1"/>
    <col min="14607" max="14848" width="9.140625" style="1"/>
    <col min="14849" max="14849" width="10.28515625" style="1" customWidth="1"/>
    <col min="14850" max="14850" width="9.140625" style="1"/>
    <col min="14851" max="14851" width="49.7109375" style="1" customWidth="1"/>
    <col min="14852" max="14852" width="8.140625" style="1" customWidth="1"/>
    <col min="14853" max="14854" width="10.7109375" style="1" customWidth="1"/>
    <col min="14855" max="14856" width="11" style="1" customWidth="1"/>
    <col min="14857" max="14861" width="9.140625" style="1"/>
    <col min="14862" max="14862" width="3.7109375" style="1" customWidth="1"/>
    <col min="14863" max="15104" width="9.140625" style="1"/>
    <col min="15105" max="15105" width="10.28515625" style="1" customWidth="1"/>
    <col min="15106" max="15106" width="9.140625" style="1"/>
    <col min="15107" max="15107" width="49.7109375" style="1" customWidth="1"/>
    <col min="15108" max="15108" width="8.140625" style="1" customWidth="1"/>
    <col min="15109" max="15110" width="10.7109375" style="1" customWidth="1"/>
    <col min="15111" max="15112" width="11" style="1" customWidth="1"/>
    <col min="15113" max="15117" width="9.140625" style="1"/>
    <col min="15118" max="15118" width="3.7109375" style="1" customWidth="1"/>
    <col min="15119" max="15360" width="9.140625" style="1"/>
    <col min="15361" max="15361" width="10.28515625" style="1" customWidth="1"/>
    <col min="15362" max="15362" width="9.140625" style="1"/>
    <col min="15363" max="15363" width="49.7109375" style="1" customWidth="1"/>
    <col min="15364" max="15364" width="8.140625" style="1" customWidth="1"/>
    <col min="15365" max="15366" width="10.7109375" style="1" customWidth="1"/>
    <col min="15367" max="15368" width="11" style="1" customWidth="1"/>
    <col min="15369" max="15373" width="9.140625" style="1"/>
    <col min="15374" max="15374" width="3.7109375" style="1" customWidth="1"/>
    <col min="15375" max="15616" width="9.140625" style="1"/>
    <col min="15617" max="15617" width="10.28515625" style="1" customWidth="1"/>
    <col min="15618" max="15618" width="9.140625" style="1"/>
    <col min="15619" max="15619" width="49.7109375" style="1" customWidth="1"/>
    <col min="15620" max="15620" width="8.140625" style="1" customWidth="1"/>
    <col min="15621" max="15622" width="10.7109375" style="1" customWidth="1"/>
    <col min="15623" max="15624" width="11" style="1" customWidth="1"/>
    <col min="15625" max="15629" width="9.140625" style="1"/>
    <col min="15630" max="15630" width="3.7109375" style="1" customWidth="1"/>
    <col min="15631" max="15872" width="9.140625" style="1"/>
    <col min="15873" max="15873" width="10.28515625" style="1" customWidth="1"/>
    <col min="15874" max="15874" width="9.140625" style="1"/>
    <col min="15875" max="15875" width="49.7109375" style="1" customWidth="1"/>
    <col min="15876" max="15876" width="8.140625" style="1" customWidth="1"/>
    <col min="15877" max="15878" width="10.7109375" style="1" customWidth="1"/>
    <col min="15879" max="15880" width="11" style="1" customWidth="1"/>
    <col min="15881" max="15885" width="9.140625" style="1"/>
    <col min="15886" max="15886" width="3.7109375" style="1" customWidth="1"/>
    <col min="15887" max="16128" width="9.140625" style="1"/>
    <col min="16129" max="16129" width="10.28515625" style="1" customWidth="1"/>
    <col min="16130" max="16130" width="9.140625" style="1"/>
    <col min="16131" max="16131" width="49.7109375" style="1" customWidth="1"/>
    <col min="16132" max="16132" width="8.140625" style="1" customWidth="1"/>
    <col min="16133" max="16134" width="10.7109375" style="1" customWidth="1"/>
    <col min="16135" max="16136" width="11" style="1" customWidth="1"/>
    <col min="16137" max="16141" width="9.140625" style="1"/>
    <col min="16142" max="16142" width="3.7109375" style="1" customWidth="1"/>
    <col min="16143" max="16384" width="9.140625" style="1"/>
  </cols>
  <sheetData>
    <row r="2" spans="2:8" x14ac:dyDescent="0.2">
      <c r="C2" s="18" t="s">
        <v>0</v>
      </c>
      <c r="E2" s="9" t="s">
        <v>1</v>
      </c>
      <c r="G2" s="10" t="s">
        <v>2</v>
      </c>
    </row>
    <row r="3" spans="2:8" x14ac:dyDescent="0.2">
      <c r="B3" s="11"/>
      <c r="C3" s="12"/>
      <c r="D3" s="13"/>
      <c r="E3" s="14"/>
      <c r="F3" s="14"/>
      <c r="G3" s="15"/>
      <c r="H3" s="15"/>
    </row>
    <row r="4" spans="2:8" x14ac:dyDescent="0.2">
      <c r="B4" s="16" t="str">
        <f>+B23</f>
        <v>A</v>
      </c>
      <c r="C4" s="17" t="str">
        <f>+C23</f>
        <v>Zamenjava tlakov in talnih oblog</v>
      </c>
      <c r="E4" s="4">
        <f>SUM(H25:H57)</f>
        <v>10961.391936358001</v>
      </c>
      <c r="G4" s="5">
        <f>+H63</f>
        <v>6303.3919363580007</v>
      </c>
    </row>
    <row r="5" spans="2:8" x14ac:dyDescent="0.2">
      <c r="B5" s="3" t="str">
        <f>+B67</f>
        <v>B</v>
      </c>
      <c r="C5" s="1" t="str">
        <f>+C67</f>
        <v>Prenova Utility</v>
      </c>
      <c r="E5" s="4">
        <f>SUM(H69:H82)</f>
        <v>1462.819448</v>
      </c>
      <c r="G5" s="5">
        <f>+H89</f>
        <v>739.81944799999997</v>
      </c>
    </row>
    <row r="6" spans="2:8" x14ac:dyDescent="0.2">
      <c r="B6" s="3" t="str">
        <f>+B93</f>
        <v>C</v>
      </c>
      <c r="C6" s="1" t="str">
        <f>+C93</f>
        <v>Prenova kopalnice</v>
      </c>
      <c r="E6" s="4">
        <f>SUM(H95:H124)</f>
        <v>7805.7640703146662</v>
      </c>
      <c r="G6" s="5">
        <f>+H131</f>
        <v>2621.7640703146662</v>
      </c>
    </row>
    <row r="7" spans="2:8" x14ac:dyDescent="0.2">
      <c r="B7" s="3" t="str">
        <f>+B135</f>
        <v>D</v>
      </c>
      <c r="C7" s="1" t="str">
        <f>+C135</f>
        <v>Stavbno pohištvo</v>
      </c>
      <c r="E7" s="4">
        <f>SUM(H137:H172)</f>
        <v>12994.474499999998</v>
      </c>
      <c r="G7" s="5">
        <f>+H178</f>
        <v>7472.4744999999984</v>
      </c>
    </row>
    <row r="8" spans="2:8" x14ac:dyDescent="0.2">
      <c r="B8" s="3" t="str">
        <f>+B182</f>
        <v>E</v>
      </c>
      <c r="C8" s="1" t="str">
        <f>+C182</f>
        <v>Tesarska in krovska dela</v>
      </c>
      <c r="E8" s="4">
        <f>SUM(H184:H200)</f>
        <v>14338.020924000004</v>
      </c>
      <c r="G8" s="5">
        <f>+H207</f>
        <v>9285.020924000004</v>
      </c>
    </row>
    <row r="9" spans="2:8" x14ac:dyDescent="0.2">
      <c r="B9" s="3" t="str">
        <f>+B211</f>
        <v>F</v>
      </c>
      <c r="C9" s="1" t="str">
        <f>+C211</f>
        <v>Ureditev podstrešja</v>
      </c>
      <c r="E9" s="4">
        <f>SUM(H213:H225)</f>
        <v>6348.2877195839992</v>
      </c>
      <c r="G9" s="5">
        <f>+H231</f>
        <v>4550.2877195839992</v>
      </c>
    </row>
    <row r="10" spans="2:8" x14ac:dyDescent="0.2">
      <c r="B10" s="3" t="str">
        <f>+B235</f>
        <v>G</v>
      </c>
      <c r="C10" s="1" t="str">
        <f>+C235</f>
        <v>Dela iz gips plošč</v>
      </c>
      <c r="E10" s="4">
        <f>SUM(H236:H239)</f>
        <v>1629.9293828999998</v>
      </c>
      <c r="G10" s="5">
        <f>+H245</f>
        <v>937.92938289999984</v>
      </c>
    </row>
    <row r="11" spans="2:8" x14ac:dyDescent="0.2">
      <c r="B11" s="3" t="str">
        <f>+B249</f>
        <v>H</v>
      </c>
      <c r="C11" s="1" t="str">
        <f>+C249</f>
        <v xml:space="preserve">Zidarska in fasaderska dela </v>
      </c>
      <c r="E11" s="4">
        <f>SUM(H250:H280)</f>
        <v>25293.715441200005</v>
      </c>
      <c r="G11" s="5">
        <f>+H286</f>
        <v>18127.715441200005</v>
      </c>
    </row>
    <row r="12" spans="2:8" x14ac:dyDescent="0.2">
      <c r="B12" s="3" t="str">
        <f>+B290</f>
        <v>I</v>
      </c>
      <c r="C12" s="1" t="str">
        <f>+C290</f>
        <v>Slikopleskarska dela</v>
      </c>
      <c r="E12" s="4">
        <f>SUM(H291:H295)</f>
        <v>5048.5018953599993</v>
      </c>
      <c r="G12" s="5">
        <f>+H302</f>
        <v>1690.2385673599993</v>
      </c>
    </row>
    <row r="13" spans="2:8" x14ac:dyDescent="0.2">
      <c r="B13" s="3" t="str">
        <f>+B306</f>
        <v>J</v>
      </c>
      <c r="C13" s="1" t="str">
        <f>+C306</f>
        <v>Ostala dela;</v>
      </c>
      <c r="E13" s="4">
        <f>SUM(H308:H326)</f>
        <v>18090.354995999998</v>
      </c>
      <c r="G13" s="5">
        <f>+H333</f>
        <v>11237.354995999998</v>
      </c>
    </row>
    <row r="14" spans="2:8" x14ac:dyDescent="0.2">
      <c r="B14" s="3" t="str">
        <f>+B337</f>
        <v>K</v>
      </c>
      <c r="C14" s="1" t="str">
        <f>+C337</f>
        <v>Zunanja ureditev</v>
      </c>
      <c r="E14" s="4">
        <f>SUM(H339:H359)</f>
        <v>13800.129014279999</v>
      </c>
      <c r="G14" s="5">
        <f>+H365</f>
        <v>7935.129014279999</v>
      </c>
    </row>
    <row r="15" spans="2:8" x14ac:dyDescent="0.2">
      <c r="B15" s="11"/>
      <c r="C15" s="12"/>
      <c r="D15" s="13"/>
      <c r="E15" s="14"/>
      <c r="F15" s="14"/>
      <c r="G15" s="15"/>
      <c r="H15" s="15"/>
    </row>
    <row r="16" spans="2:8" x14ac:dyDescent="0.2">
      <c r="C16" s="8" t="s">
        <v>3</v>
      </c>
      <c r="E16" s="4">
        <f>SUM(E4:E15)</f>
        <v>117773.38932799666</v>
      </c>
      <c r="G16" s="5">
        <f>SUM(G4:G15)</f>
        <v>70901.125999996671</v>
      </c>
    </row>
    <row r="21" spans="1:18" x14ac:dyDescent="0.2">
      <c r="C21" s="18" t="s">
        <v>4</v>
      </c>
      <c r="L21" s="6" t="s">
        <v>5</v>
      </c>
      <c r="P21" s="6"/>
    </row>
    <row r="22" spans="1:18" s="19" customFormat="1" x14ac:dyDescent="0.2">
      <c r="A22" s="1"/>
      <c r="B22" s="1"/>
      <c r="C22" s="2"/>
      <c r="D22" s="3"/>
      <c r="E22" s="4"/>
      <c r="F22" s="4"/>
      <c r="G22" s="5"/>
      <c r="H22" s="5"/>
      <c r="I22" s="1"/>
      <c r="J22" s="1"/>
      <c r="L22" s="20"/>
      <c r="M22" s="20"/>
      <c r="N22" s="20"/>
      <c r="O22" s="20"/>
      <c r="P22" s="20"/>
      <c r="Q22" s="1"/>
      <c r="R22" s="1"/>
    </row>
    <row r="23" spans="1:18" s="19" customFormat="1" x14ac:dyDescent="0.2">
      <c r="A23" s="1" t="s">
        <v>6</v>
      </c>
      <c r="B23" s="21" t="s">
        <v>7</v>
      </c>
      <c r="C23" s="22" t="s">
        <v>8</v>
      </c>
      <c r="D23" s="3" t="s">
        <v>9</v>
      </c>
      <c r="E23" s="4" t="s">
        <v>10</v>
      </c>
      <c r="F23" s="4" t="s">
        <v>11</v>
      </c>
      <c r="G23" s="5" t="s">
        <v>12</v>
      </c>
      <c r="H23" s="5" t="s">
        <v>13</v>
      </c>
      <c r="I23" s="1"/>
      <c r="J23" s="1"/>
      <c r="L23" s="20" t="s">
        <v>14</v>
      </c>
      <c r="M23" s="20" t="s">
        <v>15</v>
      </c>
      <c r="N23" s="20" t="s">
        <v>16</v>
      </c>
      <c r="O23" s="20" t="s">
        <v>17</v>
      </c>
      <c r="P23" s="20" t="s">
        <v>18</v>
      </c>
      <c r="Q23" s="1"/>
      <c r="R23" s="1"/>
    </row>
    <row r="24" spans="1:18" s="19" customFormat="1" x14ac:dyDescent="0.2">
      <c r="A24" s="1"/>
      <c r="B24" s="1"/>
      <c r="C24" s="2"/>
      <c r="D24" s="3"/>
      <c r="E24" s="4"/>
      <c r="F24" s="4"/>
      <c r="G24" s="5"/>
      <c r="H24" s="5"/>
      <c r="I24" s="1"/>
      <c r="J24" s="1"/>
      <c r="K24" s="20"/>
      <c r="L24" s="20"/>
      <c r="M24" s="20"/>
      <c r="N24" s="20"/>
      <c r="O24" s="20"/>
      <c r="P24" s="7"/>
      <c r="Q24" s="1"/>
      <c r="R24" s="1"/>
    </row>
    <row r="25" spans="1:18" s="19" customFormat="1" x14ac:dyDescent="0.2">
      <c r="A25" s="1"/>
      <c r="B25" s="1" t="s">
        <v>19</v>
      </c>
      <c r="C25" s="2"/>
      <c r="D25" s="3"/>
      <c r="E25" s="4"/>
      <c r="F25" s="4"/>
      <c r="G25" s="5" t="str">
        <f t="shared" ref="G25:G46" si="0">IF(E25=0,"  ",(IF(F25=0,"  ",+E25*F25)))</f>
        <v xml:space="preserve">  </v>
      </c>
      <c r="H25" s="5">
        <f>SUM(G26:G28)</f>
        <v>2738.2457920000006</v>
      </c>
      <c r="I25" s="1"/>
      <c r="J25" s="1"/>
      <c r="K25" s="20"/>
      <c r="L25" s="20"/>
      <c r="M25" s="20"/>
      <c r="N25" s="20"/>
      <c r="O25" s="20"/>
      <c r="P25" s="7"/>
      <c r="Q25" s="1"/>
      <c r="R25" s="1"/>
    </row>
    <row r="26" spans="1:18" s="19" customFormat="1" x14ac:dyDescent="0.2">
      <c r="A26" s="1"/>
      <c r="B26" s="1"/>
      <c r="C26" s="2" t="s">
        <v>20</v>
      </c>
      <c r="D26" s="3" t="s">
        <v>21</v>
      </c>
      <c r="E26" s="4">
        <v>16</v>
      </c>
      <c r="F26" s="4">
        <v>15</v>
      </c>
      <c r="G26" s="5">
        <f t="shared" si="0"/>
        <v>240</v>
      </c>
      <c r="H26" s="5"/>
      <c r="I26" s="1"/>
      <c r="J26" s="1"/>
      <c r="K26" s="20"/>
      <c r="L26" s="20"/>
      <c r="M26" s="20"/>
      <c r="N26" s="20"/>
      <c r="O26" s="20"/>
      <c r="P26" s="7"/>
      <c r="Q26" s="1"/>
      <c r="R26" s="1"/>
    </row>
    <row r="27" spans="1:18" s="19" customFormat="1" ht="24" x14ac:dyDescent="0.2">
      <c r="A27" s="1" t="s">
        <v>22</v>
      </c>
      <c r="B27" s="1"/>
      <c r="C27" s="2" t="s">
        <v>23</v>
      </c>
      <c r="D27" s="3" t="s">
        <v>24</v>
      </c>
      <c r="E27" s="4">
        <v>53.587600000000002</v>
      </c>
      <c r="F27" s="4">
        <v>35.92</v>
      </c>
      <c r="G27" s="5">
        <f t="shared" si="0"/>
        <v>1924.8665920000001</v>
      </c>
      <c r="H27" s="5"/>
      <c r="I27" s="1"/>
      <c r="J27" s="1"/>
      <c r="K27" s="20"/>
      <c r="L27" s="20"/>
      <c r="M27" s="20"/>
      <c r="N27" s="20"/>
      <c r="O27" s="20"/>
      <c r="P27" s="7"/>
      <c r="Q27" s="1"/>
      <c r="R27" s="1"/>
    </row>
    <row r="28" spans="1:18" s="19" customFormat="1" ht="13.5" customHeight="1" x14ac:dyDescent="0.2">
      <c r="A28" s="1" t="s">
        <v>25</v>
      </c>
      <c r="B28" s="1"/>
      <c r="C28" s="2" t="s">
        <v>26</v>
      </c>
      <c r="D28" s="3" t="s">
        <v>27</v>
      </c>
      <c r="E28" s="4">
        <v>55.560000000000009</v>
      </c>
      <c r="F28" s="4">
        <v>10.32</v>
      </c>
      <c r="G28" s="5">
        <f t="shared" si="0"/>
        <v>573.37920000000008</v>
      </c>
      <c r="H28" s="5"/>
      <c r="I28" s="1"/>
      <c r="J28" s="1"/>
      <c r="K28" s="20"/>
      <c r="L28" s="20"/>
      <c r="M28" s="20"/>
      <c r="N28" s="20"/>
      <c r="O28" s="20"/>
      <c r="P28" s="7"/>
      <c r="Q28" s="1"/>
      <c r="R28" s="1"/>
    </row>
    <row r="29" spans="1:18" s="19" customFormat="1" ht="13.5" customHeight="1" x14ac:dyDescent="0.2">
      <c r="A29" s="1"/>
      <c r="B29" s="1"/>
      <c r="C29" s="2"/>
      <c r="D29" s="3"/>
      <c r="E29" s="4"/>
      <c r="F29" s="4"/>
      <c r="G29" s="5" t="str">
        <f t="shared" si="0"/>
        <v xml:space="preserve">  </v>
      </c>
      <c r="H29" s="5"/>
      <c r="I29" s="1"/>
      <c r="J29" s="1"/>
      <c r="K29" s="20"/>
      <c r="L29" s="20"/>
      <c r="M29" s="20"/>
      <c r="N29" s="20"/>
      <c r="O29" s="20"/>
      <c r="P29" s="7"/>
      <c r="Q29" s="1"/>
      <c r="R29" s="1"/>
    </row>
    <row r="30" spans="1:18" s="19" customFormat="1" x14ac:dyDescent="0.2">
      <c r="A30" s="1"/>
      <c r="B30" s="1" t="s">
        <v>28</v>
      </c>
      <c r="C30" s="2"/>
      <c r="D30" s="3"/>
      <c r="E30" s="4"/>
      <c r="F30" s="4"/>
      <c r="G30" s="5" t="str">
        <f t="shared" si="0"/>
        <v xml:space="preserve">  </v>
      </c>
      <c r="H30" s="5">
        <f>SUM(G31:G35)</f>
        <v>957.10200400000008</v>
      </c>
      <c r="I30" s="1"/>
      <c r="J30" s="1"/>
      <c r="K30" s="20"/>
      <c r="L30" s="20"/>
      <c r="M30" s="20"/>
      <c r="N30" s="20"/>
      <c r="O30" s="20"/>
      <c r="P30" s="7"/>
      <c r="Q30" s="1"/>
      <c r="R30" s="1"/>
    </row>
    <row r="31" spans="1:18" s="19" customFormat="1" ht="25.5" customHeight="1" x14ac:dyDescent="0.2">
      <c r="A31" s="1" t="s">
        <v>22</v>
      </c>
      <c r="B31" s="1"/>
      <c r="C31" s="2" t="s">
        <v>23</v>
      </c>
      <c r="D31" s="3" t="s">
        <v>24</v>
      </c>
      <c r="E31" s="4">
        <v>4.9405000000000001</v>
      </c>
      <c r="F31" s="4">
        <v>35.92</v>
      </c>
      <c r="G31" s="5">
        <f t="shared" si="0"/>
        <v>177.46276</v>
      </c>
      <c r="H31" s="5"/>
      <c r="I31" s="1"/>
      <c r="J31" s="1"/>
      <c r="K31" s="20"/>
      <c r="L31" s="20"/>
      <c r="M31" s="20"/>
      <c r="N31" s="20"/>
      <c r="O31" s="20"/>
      <c r="P31" s="7"/>
      <c r="Q31" s="1"/>
      <c r="R31" s="1"/>
    </row>
    <row r="32" spans="1:18" s="19" customFormat="1" ht="12" customHeight="1" x14ac:dyDescent="0.2">
      <c r="A32" s="1" t="s">
        <v>25</v>
      </c>
      <c r="B32" s="1"/>
      <c r="C32" s="2" t="s">
        <v>26</v>
      </c>
      <c r="D32" s="3" t="s">
        <v>27</v>
      </c>
      <c r="E32" s="4">
        <v>14.190000000000001</v>
      </c>
      <c r="F32" s="4">
        <v>10.32</v>
      </c>
      <c r="G32" s="5">
        <f t="shared" si="0"/>
        <v>146.44080000000002</v>
      </c>
      <c r="H32" s="23"/>
      <c r="I32" s="1"/>
      <c r="J32" s="1"/>
      <c r="K32" s="20"/>
      <c r="L32" s="20"/>
      <c r="M32" s="20"/>
      <c r="N32" s="20"/>
      <c r="O32" s="20"/>
      <c r="P32" s="7"/>
      <c r="Q32" s="1"/>
      <c r="R32" s="1"/>
    </row>
    <row r="33" spans="1:18" s="19" customFormat="1" ht="24" x14ac:dyDescent="0.2">
      <c r="A33" s="1" t="s">
        <v>29</v>
      </c>
      <c r="B33" s="1"/>
      <c r="C33" s="2" t="s">
        <v>30</v>
      </c>
      <c r="D33" s="3" t="s">
        <v>24</v>
      </c>
      <c r="E33" s="4">
        <f>2.25*1</f>
        <v>2.25</v>
      </c>
      <c r="F33" s="4">
        <v>35.700000000000003</v>
      </c>
      <c r="G33" s="5">
        <f t="shared" si="0"/>
        <v>80.325000000000003</v>
      </c>
      <c r="H33" s="23"/>
      <c r="I33" s="1"/>
      <c r="J33" s="1"/>
      <c r="K33" s="20"/>
      <c r="L33" s="20"/>
      <c r="M33" s="20"/>
      <c r="N33" s="20"/>
      <c r="O33" s="20"/>
      <c r="P33" s="7"/>
      <c r="Q33" s="1"/>
      <c r="R33" s="1"/>
    </row>
    <row r="34" spans="1:18" s="19" customFormat="1" x14ac:dyDescent="0.2">
      <c r="A34" s="1"/>
      <c r="B34" s="1"/>
      <c r="C34" s="2" t="s">
        <v>31</v>
      </c>
      <c r="D34" s="3" t="s">
        <v>27</v>
      </c>
      <c r="E34" s="4">
        <f>13*1</f>
        <v>13</v>
      </c>
      <c r="F34" s="4">
        <v>15</v>
      </c>
      <c r="G34" s="5">
        <f t="shared" si="0"/>
        <v>195</v>
      </c>
      <c r="H34" s="23"/>
      <c r="I34" s="1"/>
      <c r="J34" s="1"/>
      <c r="K34" s="20"/>
      <c r="L34" s="20"/>
      <c r="M34" s="20"/>
      <c r="N34" s="20"/>
      <c r="O34" s="20"/>
      <c r="P34" s="7"/>
      <c r="Q34" s="1"/>
      <c r="R34" s="1"/>
    </row>
    <row r="35" spans="1:18" s="19" customFormat="1" ht="24" x14ac:dyDescent="0.2">
      <c r="A35" s="2" t="s">
        <v>32</v>
      </c>
      <c r="B35" s="1"/>
      <c r="C35" s="2" t="s">
        <v>33</v>
      </c>
      <c r="D35" s="3" t="s">
        <v>24</v>
      </c>
      <c r="E35" s="4">
        <v>8.126100000000001</v>
      </c>
      <c r="F35" s="4">
        <f>+(4.08+0.75+9.85)*3</f>
        <v>44.04</v>
      </c>
      <c r="G35" s="5">
        <f t="shared" si="0"/>
        <v>357.87344400000006</v>
      </c>
      <c r="H35" s="5"/>
      <c r="I35" s="1"/>
      <c r="J35" s="1"/>
      <c r="K35" s="20"/>
      <c r="L35" s="20"/>
      <c r="M35" s="20"/>
      <c r="N35" s="20"/>
      <c r="O35" s="20"/>
      <c r="P35" s="7"/>
      <c r="Q35" s="1"/>
      <c r="R35" s="1"/>
    </row>
    <row r="36" spans="1:18" s="19" customFormat="1" x14ac:dyDescent="0.2">
      <c r="A36" s="1"/>
      <c r="B36" s="1"/>
      <c r="C36" s="2"/>
      <c r="D36" s="3"/>
      <c r="E36" s="4"/>
      <c r="F36" s="4"/>
      <c r="G36" s="5" t="str">
        <f t="shared" si="0"/>
        <v xml:space="preserve">  </v>
      </c>
      <c r="H36" s="5"/>
      <c r="I36" s="1"/>
      <c r="J36" s="1"/>
      <c r="K36" s="20"/>
      <c r="L36" s="20"/>
      <c r="M36" s="20"/>
      <c r="N36" s="20"/>
      <c r="O36" s="20"/>
      <c r="P36" s="7"/>
      <c r="Q36" s="1"/>
      <c r="R36" s="1"/>
    </row>
    <row r="37" spans="1:18" s="19" customFormat="1" x14ac:dyDescent="0.2">
      <c r="A37" s="1"/>
      <c r="B37" s="1" t="s">
        <v>34</v>
      </c>
      <c r="C37" s="2"/>
      <c r="D37" s="3"/>
      <c r="E37" s="4"/>
      <c r="F37" s="4"/>
      <c r="G37" s="5" t="str">
        <f t="shared" si="0"/>
        <v xml:space="preserve">  </v>
      </c>
      <c r="H37" s="5">
        <f>SUM(G38:G52)</f>
        <v>6471.4443228500004</v>
      </c>
      <c r="I37" s="1"/>
      <c r="J37" s="1"/>
      <c r="K37" s="20"/>
      <c r="L37" s="20"/>
      <c r="M37" s="20"/>
      <c r="N37" s="20"/>
      <c r="O37" s="20"/>
      <c r="P37" s="7"/>
      <c r="Q37" s="1"/>
      <c r="R37" s="1"/>
    </row>
    <row r="38" spans="1:18" x14ac:dyDescent="0.2">
      <c r="C38" s="2" t="s">
        <v>20</v>
      </c>
      <c r="D38" s="3" t="s">
        <v>21</v>
      </c>
      <c r="E38" s="4">
        <v>40</v>
      </c>
      <c r="F38" s="4">
        <v>15</v>
      </c>
      <c r="G38" s="5">
        <f t="shared" si="0"/>
        <v>600</v>
      </c>
      <c r="K38" s="20"/>
      <c r="L38" s="20"/>
      <c r="M38" s="20"/>
      <c r="N38" s="20"/>
      <c r="O38" s="20"/>
    </row>
    <row r="39" spans="1:18" ht="24" x14ac:dyDescent="0.2">
      <c r="A39" s="1" t="s">
        <v>35</v>
      </c>
      <c r="B39" s="24"/>
      <c r="C39" s="2" t="s">
        <v>36</v>
      </c>
      <c r="D39" s="3" t="s">
        <v>24</v>
      </c>
      <c r="E39" s="4">
        <v>65.612800000000007</v>
      </c>
      <c r="F39" s="4">
        <v>5.12</v>
      </c>
      <c r="G39" s="5">
        <f t="shared" si="0"/>
        <v>335.93753600000002</v>
      </c>
    </row>
    <row r="40" spans="1:18" ht="24" x14ac:dyDescent="0.2">
      <c r="A40" s="2" t="s">
        <v>37</v>
      </c>
      <c r="C40" s="2" t="s">
        <v>38</v>
      </c>
      <c r="D40" s="3" t="s">
        <v>24</v>
      </c>
      <c r="E40" s="4">
        <f>+E39</f>
        <v>65.612800000000007</v>
      </c>
      <c r="F40" s="4">
        <v>11.05</v>
      </c>
      <c r="G40" s="5">
        <f t="shared" si="0"/>
        <v>725.0214400000001</v>
      </c>
    </row>
    <row r="41" spans="1:18" x14ac:dyDescent="0.2">
      <c r="A41" s="1" t="s">
        <v>39</v>
      </c>
      <c r="C41" s="2" t="s">
        <v>40</v>
      </c>
      <c r="D41" s="3" t="s">
        <v>24</v>
      </c>
      <c r="E41" s="4">
        <f>+E40</f>
        <v>65.612800000000007</v>
      </c>
      <c r="F41" s="4">
        <v>2.04</v>
      </c>
      <c r="G41" s="5">
        <f t="shared" si="0"/>
        <v>133.85011200000002</v>
      </c>
    </row>
    <row r="42" spans="1:18" ht="36" x14ac:dyDescent="0.2">
      <c r="A42" s="1" t="s">
        <v>41</v>
      </c>
      <c r="B42" s="24"/>
      <c r="C42" s="2" t="s">
        <v>42</v>
      </c>
      <c r="D42" s="3" t="s">
        <v>24</v>
      </c>
      <c r="E42" s="4">
        <v>47.143699999999995</v>
      </c>
      <c r="F42" s="4">
        <f>75.3*0.85</f>
        <v>64.004999999999995</v>
      </c>
      <c r="G42" s="5">
        <f t="shared" si="0"/>
        <v>3017.4325184999993</v>
      </c>
    </row>
    <row r="43" spans="1:18" ht="24" x14ac:dyDescent="0.2">
      <c r="A43" s="1" t="s">
        <v>43</v>
      </c>
      <c r="B43" s="25"/>
      <c r="C43" s="2" t="s">
        <v>44</v>
      </c>
      <c r="D43" s="3" t="s">
        <v>24</v>
      </c>
      <c r="E43" s="4">
        <v>13.143000000000002</v>
      </c>
      <c r="F43" s="4">
        <f>329.81/20*1.1</f>
        <v>18.139550000000003</v>
      </c>
      <c r="G43" s="5">
        <f t="shared" si="0"/>
        <v>238.4081056500001</v>
      </c>
    </row>
    <row r="44" spans="1:18" ht="36" x14ac:dyDescent="0.2">
      <c r="A44" s="1" t="s">
        <v>45</v>
      </c>
      <c r="C44" s="2" t="s">
        <v>46</v>
      </c>
      <c r="D44" s="3" t="s">
        <v>24</v>
      </c>
      <c r="E44" s="4">
        <v>3.2117000000000004</v>
      </c>
      <c r="F44" s="4">
        <f>(38.07+1.96)*1.5/3</f>
        <v>20.015000000000001</v>
      </c>
      <c r="G44" s="5">
        <f t="shared" si="0"/>
        <v>64.282175500000008</v>
      </c>
    </row>
    <row r="45" spans="1:18" ht="24" x14ac:dyDescent="0.2">
      <c r="A45" s="2" t="s">
        <v>32</v>
      </c>
      <c r="C45" s="2" t="s">
        <v>47</v>
      </c>
      <c r="D45" s="3" t="s">
        <v>24</v>
      </c>
      <c r="E45" s="4">
        <v>13.419500000000001</v>
      </c>
      <c r="F45" s="4">
        <f>+(4.08+0.75+9.85)*1.3</f>
        <v>19.084</v>
      </c>
      <c r="G45" s="5">
        <f t="shared" si="0"/>
        <v>256.09773799999999</v>
      </c>
    </row>
    <row r="46" spans="1:18" x14ac:dyDescent="0.2">
      <c r="A46" s="2" t="s">
        <v>48</v>
      </c>
      <c r="C46" s="2" t="s">
        <v>49</v>
      </c>
      <c r="D46" s="3" t="s">
        <v>27</v>
      </c>
      <c r="E46" s="4">
        <v>21.42</v>
      </c>
      <c r="F46" s="4">
        <v>3.47</v>
      </c>
      <c r="G46" s="5">
        <f t="shared" si="0"/>
        <v>74.327400000000011</v>
      </c>
    </row>
    <row r="47" spans="1:18" x14ac:dyDescent="0.2">
      <c r="A47" s="2"/>
    </row>
    <row r="48" spans="1:18" x14ac:dyDescent="0.2">
      <c r="B48" s="1" t="s">
        <v>50</v>
      </c>
      <c r="G48" s="5" t="str">
        <f>IF(E48=0,"  ",(IF(F48=0,"  ",+E48*F48)))</f>
        <v xml:space="preserve">  </v>
      </c>
    </row>
    <row r="49" spans="1:18" ht="24" x14ac:dyDescent="0.2">
      <c r="C49" s="2" t="s">
        <v>51</v>
      </c>
      <c r="D49" s="3" t="s">
        <v>24</v>
      </c>
      <c r="E49" s="4">
        <f>6*0.36</f>
        <v>2.16</v>
      </c>
      <c r="F49" s="4">
        <f>329.81/20*1.1</f>
        <v>18.139550000000003</v>
      </c>
      <c r="G49" s="5">
        <f t="shared" ref="G49:G55" si="1">IF(E49=0,"  ",(IF(F49=0,"  ",+E49*F49)))</f>
        <v>39.181428000000011</v>
      </c>
    </row>
    <row r="50" spans="1:18" x14ac:dyDescent="0.2">
      <c r="A50" s="1" t="s">
        <v>52</v>
      </c>
      <c r="C50" s="2" t="s">
        <v>53</v>
      </c>
      <c r="D50" s="3" t="s">
        <v>24</v>
      </c>
      <c r="E50" s="4">
        <f>+E49</f>
        <v>2.16</v>
      </c>
      <c r="F50" s="4">
        <f>18.38*1.5</f>
        <v>27.57</v>
      </c>
      <c r="G50" s="5">
        <f t="shared" si="1"/>
        <v>59.551200000000001</v>
      </c>
    </row>
    <row r="51" spans="1:18" ht="24" x14ac:dyDescent="0.2">
      <c r="A51" s="2" t="s">
        <v>32</v>
      </c>
      <c r="C51" s="2" t="s">
        <v>47</v>
      </c>
      <c r="D51" s="3" t="s">
        <v>24</v>
      </c>
      <c r="E51" s="4">
        <v>36.316299999999998</v>
      </c>
      <c r="F51" s="4">
        <f>+(4.08+0.75+9.85)*1.3</f>
        <v>19.084</v>
      </c>
      <c r="G51" s="5">
        <f t="shared" si="1"/>
        <v>693.06026919999999</v>
      </c>
    </row>
    <row r="52" spans="1:18" x14ac:dyDescent="0.2">
      <c r="A52" s="2" t="s">
        <v>48</v>
      </c>
      <c r="C52" s="2" t="s">
        <v>49</v>
      </c>
      <c r="D52" s="3" t="s">
        <v>27</v>
      </c>
      <c r="E52" s="4">
        <v>67.52</v>
      </c>
      <c r="F52" s="4">
        <v>3.47</v>
      </c>
      <c r="G52" s="5">
        <f t="shared" si="1"/>
        <v>234.2944</v>
      </c>
    </row>
    <row r="53" spans="1:18" ht="24" x14ac:dyDescent="0.2">
      <c r="A53" s="1" t="s">
        <v>54</v>
      </c>
      <c r="C53" s="2" t="s">
        <v>55</v>
      </c>
      <c r="D53" s="3" t="s">
        <v>24</v>
      </c>
      <c r="E53" s="4">
        <v>4.6779999999999999</v>
      </c>
      <c r="F53" s="4">
        <v>35.92</v>
      </c>
      <c r="G53" s="5">
        <f t="shared" si="1"/>
        <v>168.03376</v>
      </c>
      <c r="J53" s="26"/>
      <c r="K53" s="20"/>
      <c r="L53" s="20"/>
      <c r="M53" s="20"/>
      <c r="N53" s="20"/>
      <c r="O53" s="27"/>
      <c r="P53" s="28"/>
    </row>
    <row r="54" spans="1:18" ht="24" x14ac:dyDescent="0.2">
      <c r="A54" s="1" t="s">
        <v>56</v>
      </c>
      <c r="C54" s="2" t="s">
        <v>57</v>
      </c>
      <c r="D54" s="3" t="s">
        <v>27</v>
      </c>
      <c r="E54" s="4">
        <v>7.42</v>
      </c>
      <c r="F54" s="4">
        <f>108.58/5</f>
        <v>21.716000000000001</v>
      </c>
      <c r="G54" s="5">
        <f>IF(E54=0,"  ",(IF(F54=0,"  ",+E54*F54)))</f>
        <v>161.13272000000001</v>
      </c>
      <c r="J54" s="26"/>
      <c r="K54" s="20"/>
      <c r="L54" s="20"/>
      <c r="M54" s="20"/>
      <c r="N54" s="20"/>
      <c r="O54" s="27"/>
      <c r="P54" s="28"/>
    </row>
    <row r="55" spans="1:18" ht="24" x14ac:dyDescent="0.2">
      <c r="A55" s="1" t="s">
        <v>58</v>
      </c>
      <c r="C55" s="2" t="s">
        <v>59</v>
      </c>
      <c r="D55" s="3" t="s">
        <v>27</v>
      </c>
      <c r="E55" s="4">
        <f>+E54</f>
        <v>7.42</v>
      </c>
      <c r="F55" s="4">
        <f>121.49/5</f>
        <v>24.297999999999998</v>
      </c>
      <c r="G55" s="5">
        <f t="shared" si="1"/>
        <v>180.29115999999999</v>
      </c>
      <c r="J55" s="26"/>
      <c r="K55" s="20"/>
      <c r="L55" s="20"/>
      <c r="M55" s="20"/>
      <c r="N55" s="20"/>
      <c r="O55" s="27"/>
      <c r="P55" s="28"/>
    </row>
    <row r="56" spans="1:18" x14ac:dyDescent="0.2">
      <c r="A56" s="2"/>
    </row>
    <row r="57" spans="1:18" x14ac:dyDescent="0.2">
      <c r="B57" s="1" t="s">
        <v>60</v>
      </c>
      <c r="C57" s="1"/>
      <c r="D57" s="3" t="s">
        <v>61</v>
      </c>
      <c r="E57" s="4">
        <f>SUM(G26:G51)</f>
        <v>9932.4977188499997</v>
      </c>
      <c r="F57" s="4">
        <v>0.08</v>
      </c>
      <c r="G57" s="1"/>
      <c r="H57" s="5">
        <f>IF(E57=0,"  ",(IF(F57=0,"  ",+E57*F57)))</f>
        <v>794.599817508</v>
      </c>
    </row>
    <row r="58" spans="1:18" x14ac:dyDescent="0.2">
      <c r="D58" s="29"/>
    </row>
    <row r="59" spans="1:18" x14ac:dyDescent="0.2">
      <c r="B59" s="1" t="s">
        <v>62</v>
      </c>
      <c r="C59" s="1"/>
      <c r="D59" s="30"/>
      <c r="E59" s="5"/>
      <c r="G59" s="5" t="str">
        <f>IF(E59=0,"  ",(IF(F59=0,"  ",+E59*F59)))</f>
        <v xml:space="preserve">  </v>
      </c>
      <c r="H59" s="5">
        <f>+G60</f>
        <v>-4658</v>
      </c>
      <c r="R59" s="31"/>
    </row>
    <row r="60" spans="1:18" ht="24" x14ac:dyDescent="0.2">
      <c r="C60" s="2" t="s">
        <v>63</v>
      </c>
      <c r="D60" s="1" t="s">
        <v>61</v>
      </c>
      <c r="E60" s="4">
        <v>1</v>
      </c>
      <c r="F60" s="4">
        <f>+H57+H37+H30+H25</f>
        <v>10961.391936358003</v>
      </c>
      <c r="G60" s="4">
        <f>-TRUNC((2012-1995)*(100/40/100)*(F60))</f>
        <v>-4658</v>
      </c>
      <c r="R60" s="31"/>
    </row>
    <row r="61" spans="1:18" x14ac:dyDescent="0.2">
      <c r="B61" s="11"/>
      <c r="C61" s="12"/>
      <c r="D61" s="13"/>
      <c r="E61" s="14"/>
      <c r="F61" s="14"/>
      <c r="G61" s="15" t="str">
        <f t="shared" ref="G61:G68" si="2">IF(E61=0,"  ",(IF(F61=0,"  ",+E61*F61)))</f>
        <v xml:space="preserve">  </v>
      </c>
      <c r="H61" s="15"/>
      <c r="R61" s="31"/>
    </row>
    <row r="62" spans="1:18" x14ac:dyDescent="0.2">
      <c r="G62" s="5" t="str">
        <f t="shared" si="2"/>
        <v xml:space="preserve">  </v>
      </c>
      <c r="R62" s="31"/>
    </row>
    <row r="63" spans="1:18" x14ac:dyDescent="0.2">
      <c r="C63" s="32" t="s">
        <v>64</v>
      </c>
      <c r="D63" s="33"/>
      <c r="E63" s="34"/>
      <c r="F63" s="34"/>
      <c r="G63" s="5" t="str">
        <f t="shared" si="2"/>
        <v xml:space="preserve">  </v>
      </c>
      <c r="H63" s="35">
        <f>SUM(H25:H62)</f>
        <v>6303.3919363580007</v>
      </c>
      <c r="R63" s="31"/>
    </row>
    <row r="64" spans="1:18" x14ac:dyDescent="0.2">
      <c r="G64" s="5" t="str">
        <f t="shared" si="2"/>
        <v xml:space="preserve">  </v>
      </c>
      <c r="J64" s="26"/>
      <c r="K64" s="20"/>
      <c r="L64" s="20"/>
      <c r="M64" s="20"/>
      <c r="N64" s="20"/>
      <c r="O64" s="20"/>
      <c r="P64" s="28"/>
    </row>
    <row r="65" spans="1:16" x14ac:dyDescent="0.2">
      <c r="G65" s="5" t="str">
        <f t="shared" si="2"/>
        <v xml:space="preserve">  </v>
      </c>
      <c r="J65" s="26"/>
      <c r="K65" s="20"/>
      <c r="L65" s="20"/>
      <c r="M65" s="20"/>
      <c r="N65" s="20"/>
      <c r="O65" s="20"/>
      <c r="P65" s="28"/>
    </row>
    <row r="66" spans="1:16" x14ac:dyDescent="0.2">
      <c r="G66" s="5" t="str">
        <f t="shared" si="2"/>
        <v xml:space="preserve">  </v>
      </c>
      <c r="J66" s="26"/>
      <c r="K66" s="20"/>
      <c r="L66" s="20"/>
      <c r="M66" s="20"/>
      <c r="N66" s="20"/>
      <c r="O66" s="27"/>
      <c r="P66" s="28"/>
    </row>
    <row r="67" spans="1:16" x14ac:dyDescent="0.2">
      <c r="B67" s="36" t="s">
        <v>65</v>
      </c>
      <c r="C67" s="22" t="s">
        <v>66</v>
      </c>
      <c r="G67" s="5" t="str">
        <f t="shared" si="2"/>
        <v xml:space="preserve">  </v>
      </c>
      <c r="J67" s="26"/>
      <c r="L67" s="20" t="s">
        <v>14</v>
      </c>
      <c r="M67" s="20" t="s">
        <v>15</v>
      </c>
      <c r="N67" s="20" t="s">
        <v>16</v>
      </c>
      <c r="O67" s="20" t="s">
        <v>17</v>
      </c>
      <c r="P67" s="20" t="s">
        <v>18</v>
      </c>
    </row>
    <row r="68" spans="1:16" x14ac:dyDescent="0.2">
      <c r="G68" s="5" t="str">
        <f t="shared" si="2"/>
        <v xml:space="preserve">  </v>
      </c>
      <c r="J68" s="26"/>
      <c r="K68" s="20"/>
      <c r="L68" s="20"/>
      <c r="M68" s="20"/>
      <c r="N68" s="20"/>
      <c r="O68" s="27"/>
      <c r="P68" s="28"/>
    </row>
    <row r="69" spans="1:16" x14ac:dyDescent="0.2">
      <c r="B69" s="1" t="s">
        <v>67</v>
      </c>
      <c r="G69" s="5" t="str">
        <f>IF(E70=0,"  ",(IF(F69=0,"  ",+E70*F69)))</f>
        <v xml:space="preserve">  </v>
      </c>
      <c r="H69" s="5">
        <f>+G70</f>
        <v>61.844999999999999</v>
      </c>
      <c r="J69" s="26"/>
      <c r="K69" s="20"/>
      <c r="L69" s="20"/>
      <c r="M69" s="20"/>
      <c r="N69" s="20"/>
      <c r="O69" s="27"/>
      <c r="P69" s="28"/>
    </row>
    <row r="70" spans="1:16" x14ac:dyDescent="0.2">
      <c r="A70" s="1" t="s">
        <v>68</v>
      </c>
      <c r="C70" s="1" t="s">
        <v>69</v>
      </c>
      <c r="D70" s="3" t="s">
        <v>70</v>
      </c>
      <c r="E70" s="4">
        <v>1</v>
      </c>
      <c r="F70" s="4">
        <f>TRUNC(4*14.27)*1.085</f>
        <v>61.844999999999999</v>
      </c>
      <c r="G70" s="5">
        <f>IF(E70=0,"  ",(IF(F70=0,"  ",+E70*F70)))</f>
        <v>61.844999999999999</v>
      </c>
      <c r="J70" s="26"/>
      <c r="K70" s="20"/>
      <c r="L70" s="20"/>
      <c r="M70" s="20"/>
      <c r="N70" s="20"/>
      <c r="O70" s="27"/>
      <c r="P70" s="28"/>
    </row>
    <row r="71" spans="1:16" x14ac:dyDescent="0.2">
      <c r="B71" s="281" t="s">
        <v>71</v>
      </c>
      <c r="C71" s="282"/>
      <c r="G71" s="5" t="str">
        <f>IF(E71=0,"  ",(IF(#REF!=0,"  ",+E71*#REF!)))</f>
        <v xml:space="preserve">  </v>
      </c>
      <c r="H71" s="5">
        <f>+G72+G73</f>
        <v>516.76560000000006</v>
      </c>
      <c r="J71" s="26"/>
      <c r="K71" s="20"/>
      <c r="L71" s="20"/>
      <c r="M71" s="20"/>
      <c r="N71" s="20"/>
      <c r="O71" s="27"/>
      <c r="P71" s="28"/>
    </row>
    <row r="72" spans="1:16" ht="36" x14ac:dyDescent="0.2">
      <c r="A72" s="1" t="s">
        <v>72</v>
      </c>
      <c r="C72" s="2" t="s">
        <v>73</v>
      </c>
      <c r="D72" s="37" t="s">
        <v>27</v>
      </c>
      <c r="E72" s="38">
        <v>5</v>
      </c>
      <c r="F72" s="38">
        <f>6.12*2</f>
        <v>12.24</v>
      </c>
      <c r="G72" s="5">
        <f t="shared" ref="G72:G81" si="3">IF(E72=0,"  ",(IF(F72=0,"  ",+E72*F72)))</f>
        <v>61.2</v>
      </c>
      <c r="H72" s="23"/>
      <c r="J72" s="26"/>
      <c r="K72" s="20"/>
      <c r="L72" s="20"/>
      <c r="M72" s="20"/>
      <c r="N72" s="20"/>
      <c r="O72" s="27"/>
      <c r="P72" s="28"/>
    </row>
    <row r="73" spans="1:16" ht="36" x14ac:dyDescent="0.2">
      <c r="A73" s="1" t="s">
        <v>54</v>
      </c>
      <c r="C73" s="2" t="s">
        <v>74</v>
      </c>
      <c r="D73" s="3" t="s">
        <v>24</v>
      </c>
      <c r="E73" s="4">
        <v>12.88</v>
      </c>
      <c r="F73" s="4">
        <v>35.369999999999997</v>
      </c>
      <c r="G73" s="5">
        <f t="shared" si="3"/>
        <v>455.56560000000002</v>
      </c>
      <c r="J73" s="26"/>
      <c r="K73" s="20"/>
      <c r="L73" s="20"/>
      <c r="M73" s="20"/>
      <c r="N73" s="20"/>
      <c r="O73" s="27"/>
      <c r="P73" s="28"/>
    </row>
    <row r="74" spans="1:16" ht="24" customHeight="1" x14ac:dyDescent="0.2">
      <c r="B74" s="1" t="s">
        <v>75</v>
      </c>
      <c r="C74" s="1"/>
      <c r="G74" s="5" t="str">
        <f t="shared" si="3"/>
        <v xml:space="preserve">  </v>
      </c>
      <c r="H74" s="5">
        <f>+G75</f>
        <v>390</v>
      </c>
      <c r="J74" s="26"/>
      <c r="K74" s="20"/>
      <c r="L74" s="39"/>
      <c r="M74" s="39"/>
      <c r="N74" s="39"/>
      <c r="O74" s="27"/>
      <c r="P74" s="28"/>
    </row>
    <row r="75" spans="1:16" x14ac:dyDescent="0.2">
      <c r="C75" s="2" t="s">
        <v>76</v>
      </c>
      <c r="D75" s="37" t="s">
        <v>61</v>
      </c>
      <c r="E75" s="38">
        <v>1</v>
      </c>
      <c r="F75" s="38">
        <f>6*65</f>
        <v>390</v>
      </c>
      <c r="G75" s="5">
        <f t="shared" si="3"/>
        <v>390</v>
      </c>
      <c r="J75" s="26"/>
      <c r="K75" s="20"/>
      <c r="L75" s="20"/>
      <c r="M75" s="20"/>
      <c r="N75" s="20"/>
      <c r="O75" s="27"/>
      <c r="P75" s="28"/>
    </row>
    <row r="76" spans="1:16" x14ac:dyDescent="0.2">
      <c r="B76" s="1" t="s">
        <v>77</v>
      </c>
      <c r="C76" s="1"/>
      <c r="D76" s="37"/>
      <c r="E76" s="38"/>
      <c r="F76" s="38"/>
      <c r="G76" s="5" t="str">
        <f t="shared" si="3"/>
        <v xml:space="preserve">  </v>
      </c>
      <c r="H76" s="5">
        <f>+G77</f>
        <v>200</v>
      </c>
      <c r="J76" s="26"/>
      <c r="K76" s="20"/>
      <c r="L76" s="20"/>
      <c r="M76" s="20"/>
      <c r="N76" s="20"/>
      <c r="O76" s="27"/>
      <c r="P76" s="28"/>
    </row>
    <row r="77" spans="1:16" x14ac:dyDescent="0.2">
      <c r="C77" s="2" t="s">
        <v>76</v>
      </c>
      <c r="D77" s="37" t="s">
        <v>61</v>
      </c>
      <c r="E77" s="38">
        <v>1</v>
      </c>
      <c r="F77" s="38">
        <v>200</v>
      </c>
      <c r="G77" s="5">
        <f t="shared" si="3"/>
        <v>200</v>
      </c>
      <c r="J77" s="26"/>
      <c r="K77" s="20"/>
      <c r="L77" s="20"/>
      <c r="M77" s="20"/>
      <c r="N77" s="20"/>
      <c r="O77" s="27"/>
      <c r="P77" s="28"/>
    </row>
    <row r="78" spans="1:16" x14ac:dyDescent="0.2">
      <c r="B78" s="1" t="s">
        <v>78</v>
      </c>
      <c r="D78" s="37"/>
      <c r="E78" s="38"/>
      <c r="F78" s="38"/>
      <c r="G78" s="5" t="str">
        <f t="shared" si="3"/>
        <v xml:space="preserve">  </v>
      </c>
      <c r="H78" s="5">
        <f>+G79+G80</f>
        <v>200.72</v>
      </c>
      <c r="J78" s="26"/>
      <c r="K78" s="20"/>
      <c r="L78" s="20"/>
      <c r="M78" s="20"/>
      <c r="N78" s="20"/>
      <c r="O78" s="27"/>
      <c r="P78" s="28"/>
    </row>
    <row r="79" spans="1:16" ht="24" x14ac:dyDescent="0.2">
      <c r="A79" s="1" t="s">
        <v>79</v>
      </c>
      <c r="C79" s="2" t="s">
        <v>80</v>
      </c>
      <c r="D79" s="37" t="s">
        <v>61</v>
      </c>
      <c r="E79" s="38">
        <v>1</v>
      </c>
      <c r="F79" s="38">
        <v>140.72</v>
      </c>
      <c r="G79" s="5">
        <f t="shared" si="3"/>
        <v>140.72</v>
      </c>
      <c r="J79" s="26"/>
      <c r="K79" s="20"/>
      <c r="L79" s="20"/>
      <c r="M79" s="20"/>
      <c r="N79" s="20"/>
      <c r="O79" s="27"/>
      <c r="P79" s="28"/>
    </row>
    <row r="80" spans="1:16" x14ac:dyDescent="0.2">
      <c r="C80" s="2" t="s">
        <v>81</v>
      </c>
      <c r="D80" s="37" t="s">
        <v>61</v>
      </c>
      <c r="E80" s="38">
        <v>1</v>
      </c>
      <c r="F80" s="38">
        <v>60</v>
      </c>
      <c r="G80" s="5">
        <f t="shared" si="3"/>
        <v>60</v>
      </c>
      <c r="J80" s="26"/>
      <c r="K80" s="20"/>
      <c r="L80" s="20"/>
      <c r="M80" s="20"/>
      <c r="N80" s="20"/>
      <c r="O80" s="27"/>
      <c r="P80" s="28"/>
    </row>
    <row r="81" spans="1:16" x14ac:dyDescent="0.2">
      <c r="G81" s="5" t="str">
        <f t="shared" si="3"/>
        <v xml:space="preserve">  </v>
      </c>
    </row>
    <row r="82" spans="1:16" x14ac:dyDescent="0.2">
      <c r="B82" s="1" t="s">
        <v>60</v>
      </c>
      <c r="C82" s="1"/>
      <c r="D82" s="3" t="s">
        <v>61</v>
      </c>
      <c r="E82" s="4">
        <f>SUM(G70:G77)</f>
        <v>1168.6106</v>
      </c>
      <c r="F82" s="4">
        <v>0.08</v>
      </c>
      <c r="G82" s="1"/>
      <c r="H82" s="5">
        <f>IF(E82=0,"  ",(IF(F82=0,"  ",+E82*F82)))</f>
        <v>93.488848000000004</v>
      </c>
    </row>
    <row r="83" spans="1:16" x14ac:dyDescent="0.2">
      <c r="D83" s="29"/>
      <c r="J83" s="26"/>
      <c r="K83" s="20"/>
      <c r="L83" s="20"/>
      <c r="M83" s="20"/>
      <c r="N83" s="20"/>
      <c r="O83" s="27"/>
      <c r="P83" s="28"/>
    </row>
    <row r="84" spans="1:16" x14ac:dyDescent="0.2">
      <c r="B84" s="1" t="s">
        <v>62</v>
      </c>
      <c r="G84" s="5" t="str">
        <f>IF(E84=0,"  ",(IF(F84=0,"  ",+E84*F84)))</f>
        <v xml:space="preserve">  </v>
      </c>
      <c r="H84" s="5">
        <f>+G85+G86</f>
        <v>-723</v>
      </c>
      <c r="J84" s="26"/>
      <c r="K84" s="20"/>
      <c r="L84" s="20"/>
      <c r="M84" s="20"/>
      <c r="N84" s="20"/>
      <c r="O84" s="27"/>
      <c r="P84" s="28"/>
    </row>
    <row r="85" spans="1:16" ht="24" x14ac:dyDescent="0.2">
      <c r="C85" s="2" t="s">
        <v>82</v>
      </c>
      <c r="D85" s="3" t="s">
        <v>61</v>
      </c>
      <c r="E85" s="4">
        <v>1</v>
      </c>
      <c r="F85" s="4">
        <f>+H76+H74+H71+H69</f>
        <v>1168.6106000000002</v>
      </c>
      <c r="G85" s="4">
        <f>-TRUNC((2012-1995)*(100/40/100)*(H69+H74+H76+H71))</f>
        <v>-496</v>
      </c>
      <c r="J85" s="26"/>
      <c r="K85" s="20"/>
      <c r="L85" s="20"/>
      <c r="M85" s="20"/>
      <c r="N85" s="20"/>
      <c r="O85" s="27"/>
      <c r="P85" s="28"/>
    </row>
    <row r="86" spans="1:16" ht="24" x14ac:dyDescent="0.2">
      <c r="C86" s="2" t="s">
        <v>83</v>
      </c>
      <c r="D86" s="37" t="s">
        <v>61</v>
      </c>
      <c r="E86" s="38">
        <v>1</v>
      </c>
      <c r="F86" s="38">
        <f>+G80+G79</f>
        <v>200.72</v>
      </c>
      <c r="G86" s="4">
        <f>-TRUNC((2012-1995)*(100/15/100)*(G80+G79))</f>
        <v>-227</v>
      </c>
      <c r="J86" s="26"/>
      <c r="K86" s="20"/>
      <c r="L86" s="20"/>
      <c r="M86" s="20"/>
      <c r="N86" s="20"/>
      <c r="O86" s="27"/>
      <c r="P86" s="28"/>
    </row>
    <row r="87" spans="1:16" x14ac:dyDescent="0.2">
      <c r="B87" s="11"/>
      <c r="C87" s="12"/>
      <c r="D87" s="13"/>
      <c r="E87" s="14"/>
      <c r="F87" s="14"/>
      <c r="G87" s="15" t="str">
        <f t="shared" ref="G87:G94" si="4">IF(E87=0,"  ",(IF(F87=0,"  ",+E87*F87)))</f>
        <v xml:space="preserve">  </v>
      </c>
      <c r="H87" s="15"/>
      <c r="J87" s="26"/>
      <c r="K87" s="20"/>
      <c r="L87" s="20"/>
      <c r="M87" s="20"/>
      <c r="N87" s="20"/>
      <c r="O87" s="27"/>
      <c r="P87" s="28"/>
    </row>
    <row r="88" spans="1:16" x14ac:dyDescent="0.2">
      <c r="G88" s="5" t="str">
        <f t="shared" si="4"/>
        <v xml:space="preserve">  </v>
      </c>
      <c r="J88" s="26"/>
      <c r="K88" s="20"/>
      <c r="L88" s="20"/>
      <c r="M88" s="20"/>
      <c r="N88" s="20"/>
      <c r="O88" s="27"/>
      <c r="P88" s="28"/>
    </row>
    <row r="89" spans="1:16" x14ac:dyDescent="0.2">
      <c r="C89" s="32" t="s">
        <v>64</v>
      </c>
      <c r="D89" s="33"/>
      <c r="E89" s="34"/>
      <c r="F89" s="34"/>
      <c r="G89" s="5" t="str">
        <f t="shared" si="4"/>
        <v xml:space="preserve">  </v>
      </c>
      <c r="H89" s="35">
        <f>SUM(H69:H88)</f>
        <v>739.81944799999997</v>
      </c>
      <c r="I89" s="5"/>
      <c r="J89" s="26"/>
      <c r="K89" s="20"/>
      <c r="L89" s="20"/>
      <c r="M89" s="20"/>
      <c r="N89" s="20"/>
      <c r="O89" s="27"/>
      <c r="P89" s="28"/>
    </row>
    <row r="90" spans="1:16" x14ac:dyDescent="0.2">
      <c r="G90" s="5" t="str">
        <f t="shared" si="4"/>
        <v xml:space="preserve">  </v>
      </c>
      <c r="J90" s="26"/>
      <c r="K90" s="20"/>
      <c r="L90" s="20"/>
      <c r="M90" s="20"/>
      <c r="N90" s="20"/>
      <c r="O90" s="27"/>
      <c r="P90" s="28"/>
    </row>
    <row r="91" spans="1:16" x14ac:dyDescent="0.2">
      <c r="G91" s="5" t="str">
        <f t="shared" si="4"/>
        <v xml:space="preserve">  </v>
      </c>
      <c r="J91" s="26"/>
      <c r="K91" s="20"/>
      <c r="L91" s="20"/>
      <c r="M91" s="20"/>
      <c r="N91" s="20"/>
      <c r="O91" s="40"/>
      <c r="P91" s="28"/>
    </row>
    <row r="92" spans="1:16" x14ac:dyDescent="0.2">
      <c r="G92" s="5" t="str">
        <f t="shared" si="4"/>
        <v xml:space="preserve">  </v>
      </c>
      <c r="J92" s="26"/>
      <c r="K92" s="20"/>
      <c r="L92" s="20"/>
      <c r="M92" s="20"/>
      <c r="N92" s="20"/>
      <c r="O92" s="27"/>
      <c r="P92" s="28"/>
    </row>
    <row r="93" spans="1:16" x14ac:dyDescent="0.2">
      <c r="B93" s="36" t="s">
        <v>84</v>
      </c>
      <c r="C93" s="41" t="s">
        <v>85</v>
      </c>
      <c r="G93" s="5" t="str">
        <f t="shared" si="4"/>
        <v xml:space="preserve">  </v>
      </c>
      <c r="J93" s="26"/>
      <c r="L93" s="20" t="s">
        <v>14</v>
      </c>
      <c r="M93" s="20" t="s">
        <v>15</v>
      </c>
      <c r="N93" s="20" t="s">
        <v>16</v>
      </c>
      <c r="O93" s="20" t="s">
        <v>17</v>
      </c>
      <c r="P93" s="20" t="s">
        <v>18</v>
      </c>
    </row>
    <row r="94" spans="1:16" x14ac:dyDescent="0.2">
      <c r="G94" s="5" t="str">
        <f t="shared" si="4"/>
        <v xml:space="preserve">  </v>
      </c>
      <c r="J94" s="26"/>
      <c r="K94" s="20"/>
      <c r="L94" s="20"/>
      <c r="M94" s="20"/>
      <c r="N94" s="20"/>
      <c r="O94" s="27"/>
      <c r="P94" s="28"/>
    </row>
    <row r="95" spans="1:16" x14ac:dyDescent="0.2">
      <c r="B95" s="281" t="s">
        <v>86</v>
      </c>
      <c r="C95" s="282"/>
      <c r="G95" s="5" t="str">
        <f>IF(E95=0,"  ",(IF(#REF!=0,"  ",+E95*#REF!)))</f>
        <v xml:space="preserve">  </v>
      </c>
      <c r="H95" s="5">
        <f>SUM(G96:G103)</f>
        <v>3120.8126935999999</v>
      </c>
      <c r="J95" s="26"/>
      <c r="K95" s="20"/>
      <c r="L95" s="20"/>
      <c r="M95" s="20"/>
      <c r="N95" s="20"/>
      <c r="O95" s="27"/>
      <c r="P95" s="28"/>
    </row>
    <row r="96" spans="1:16" ht="36" x14ac:dyDescent="0.2">
      <c r="A96" s="1" t="s">
        <v>72</v>
      </c>
      <c r="B96" s="25"/>
      <c r="C96" s="2" t="s">
        <v>73</v>
      </c>
      <c r="D96" s="37" t="s">
        <v>27</v>
      </c>
      <c r="E96" s="38">
        <v>20</v>
      </c>
      <c r="F96" s="38">
        <f>6.12*2</f>
        <v>12.24</v>
      </c>
      <c r="G96" s="5">
        <f t="shared" ref="G96:G103" si="5">IF(E96=0,"  ",(IF(F96=0,"  ",+E96*F96)))</f>
        <v>244.8</v>
      </c>
      <c r="H96" s="23"/>
      <c r="J96" s="26"/>
      <c r="K96" s="20"/>
      <c r="L96" s="20"/>
      <c r="M96" s="20"/>
      <c r="N96" s="20"/>
      <c r="O96" s="27"/>
      <c r="P96" s="28"/>
    </row>
    <row r="97" spans="1:16" ht="36" x14ac:dyDescent="0.2">
      <c r="A97" s="1" t="s">
        <v>87</v>
      </c>
      <c r="B97" s="25"/>
      <c r="C97" s="2" t="s">
        <v>88</v>
      </c>
      <c r="D97" s="37" t="s">
        <v>27</v>
      </c>
      <c r="E97" s="38">
        <v>3</v>
      </c>
      <c r="F97" s="38">
        <f>16.73*1.5</f>
        <v>25.094999999999999</v>
      </c>
      <c r="G97" s="5">
        <f t="shared" si="5"/>
        <v>75.284999999999997</v>
      </c>
      <c r="H97" s="23"/>
      <c r="J97" s="26"/>
      <c r="K97" s="20"/>
      <c r="L97" s="20"/>
      <c r="M97" s="20"/>
      <c r="N97" s="20"/>
      <c r="O97" s="27"/>
      <c r="P97" s="28"/>
    </row>
    <row r="98" spans="1:16" ht="36" x14ac:dyDescent="0.2">
      <c r="A98" s="1" t="s">
        <v>89</v>
      </c>
      <c r="B98" s="25"/>
      <c r="C98" s="2" t="s">
        <v>90</v>
      </c>
      <c r="D98" s="37" t="s">
        <v>70</v>
      </c>
      <c r="E98" s="38">
        <v>2</v>
      </c>
      <c r="F98" s="38">
        <v>52.73</v>
      </c>
      <c r="G98" s="5">
        <f t="shared" si="5"/>
        <v>105.46</v>
      </c>
      <c r="H98" s="23"/>
      <c r="J98" s="26"/>
      <c r="K98" s="20"/>
      <c r="L98" s="20"/>
      <c r="M98" s="20"/>
      <c r="N98" s="20"/>
      <c r="O98" s="27"/>
      <c r="P98" s="28"/>
    </row>
    <row r="99" spans="1:16" ht="24" x14ac:dyDescent="0.2">
      <c r="B99" s="25"/>
      <c r="C99" s="2" t="s">
        <v>91</v>
      </c>
      <c r="D99" s="3" t="s">
        <v>61</v>
      </c>
      <c r="E99" s="4">
        <v>1</v>
      </c>
      <c r="F99" s="4">
        <v>850</v>
      </c>
      <c r="G99" s="5">
        <f t="shared" si="5"/>
        <v>850</v>
      </c>
      <c r="J99" s="26"/>
      <c r="K99" s="20"/>
      <c r="L99" s="20"/>
      <c r="M99" s="20"/>
      <c r="N99" s="20"/>
      <c r="O99" s="27"/>
      <c r="P99" s="28"/>
    </row>
    <row r="100" spans="1:16" ht="24" x14ac:dyDescent="0.2">
      <c r="A100" s="1" t="s">
        <v>92</v>
      </c>
      <c r="B100" s="25"/>
      <c r="C100" s="2" t="s">
        <v>93</v>
      </c>
      <c r="D100" s="3" t="s">
        <v>24</v>
      </c>
      <c r="E100" s="4">
        <f>+E101*1.2</f>
        <v>10.732320000000001</v>
      </c>
      <c r="F100" s="4">
        <v>9.1300000000000008</v>
      </c>
      <c r="G100" s="5">
        <f t="shared" si="5"/>
        <v>97.98608160000002</v>
      </c>
      <c r="J100" s="26"/>
      <c r="K100" s="20"/>
      <c r="L100" s="20"/>
      <c r="M100" s="20"/>
      <c r="N100" s="20"/>
      <c r="O100" s="27"/>
      <c r="P100" s="28"/>
    </row>
    <row r="101" spans="1:16" x14ac:dyDescent="0.2">
      <c r="A101" s="1" t="s">
        <v>54</v>
      </c>
      <c r="B101" s="25"/>
      <c r="C101" s="2" t="s">
        <v>94</v>
      </c>
      <c r="D101" s="3" t="s">
        <v>24</v>
      </c>
      <c r="E101" s="4">
        <v>8.9436000000000018</v>
      </c>
      <c r="F101" s="4">
        <v>35.92</v>
      </c>
      <c r="G101" s="5">
        <f t="shared" si="5"/>
        <v>321.25411200000008</v>
      </c>
      <c r="J101" s="26"/>
      <c r="K101" s="20"/>
      <c r="L101" s="20"/>
      <c r="M101" s="20"/>
      <c r="N101" s="20"/>
      <c r="O101" s="27"/>
      <c r="P101" s="28"/>
    </row>
    <row r="102" spans="1:16" ht="36" x14ac:dyDescent="0.2">
      <c r="A102" s="1" t="s">
        <v>54</v>
      </c>
      <c r="B102" s="25"/>
      <c r="C102" s="2" t="s">
        <v>74</v>
      </c>
      <c r="D102" s="3" t="s">
        <v>24</v>
      </c>
      <c r="E102" s="4">
        <v>38.950000000000003</v>
      </c>
      <c r="F102" s="4">
        <v>35.369999999999997</v>
      </c>
      <c r="G102" s="5">
        <f t="shared" si="5"/>
        <v>1377.6614999999999</v>
      </c>
      <c r="J102" s="26"/>
      <c r="K102" s="20"/>
      <c r="L102" s="20"/>
      <c r="M102" s="20"/>
      <c r="N102" s="20"/>
      <c r="O102" s="27"/>
      <c r="P102" s="28"/>
    </row>
    <row r="103" spans="1:16" ht="36" x14ac:dyDescent="0.2">
      <c r="A103" s="1" t="s">
        <v>95</v>
      </c>
      <c r="B103" s="25"/>
      <c r="C103" s="2" t="s">
        <v>96</v>
      </c>
      <c r="D103" s="37" t="s">
        <v>24</v>
      </c>
      <c r="E103" s="38">
        <f>1.2*1.5</f>
        <v>1.7999999999999998</v>
      </c>
      <c r="F103" s="38">
        <v>26.87</v>
      </c>
      <c r="G103" s="5">
        <f t="shared" si="5"/>
        <v>48.366</v>
      </c>
      <c r="H103" s="23"/>
      <c r="J103" s="26"/>
      <c r="K103" s="20"/>
      <c r="L103" s="20"/>
      <c r="M103" s="20"/>
      <c r="N103" s="20"/>
      <c r="O103" s="27"/>
      <c r="P103" s="28"/>
    </row>
    <row r="104" spans="1:16" x14ac:dyDescent="0.2">
      <c r="B104" s="281" t="s">
        <v>97</v>
      </c>
      <c r="C104" s="282"/>
      <c r="G104" s="5" t="str">
        <f>IF(E104=0,"  ",(IF(#REF!=0,"  ",+E104*#REF!)))</f>
        <v xml:space="preserve">  </v>
      </c>
      <c r="H104" s="5">
        <f>SUM(G105)</f>
        <v>240.31453200000004</v>
      </c>
      <c r="J104" s="26"/>
      <c r="K104" s="20"/>
      <c r="L104" s="20"/>
      <c r="M104" s="20"/>
      <c r="N104" s="20"/>
      <c r="O104" s="27"/>
      <c r="P104" s="28"/>
    </row>
    <row r="105" spans="1:16" ht="36" x14ac:dyDescent="0.2">
      <c r="A105" s="1" t="s">
        <v>95</v>
      </c>
      <c r="B105" s="25"/>
      <c r="C105" s="2" t="s">
        <v>98</v>
      </c>
      <c r="D105" s="37" t="s">
        <v>24</v>
      </c>
      <c r="E105" s="38">
        <f>+E101</f>
        <v>8.9436000000000018</v>
      </c>
      <c r="F105" s="38">
        <v>26.87</v>
      </c>
      <c r="G105" s="5">
        <f t="shared" ref="G105:G121" si="6">IF(E105=0,"  ",(IF(F105=0,"  ",+E105*F105)))</f>
        <v>240.31453200000004</v>
      </c>
      <c r="H105" s="23"/>
      <c r="J105" s="26"/>
      <c r="K105" s="20"/>
      <c r="L105" s="20"/>
      <c r="M105" s="20"/>
      <c r="N105" s="20"/>
      <c r="O105" s="27"/>
      <c r="P105" s="28"/>
    </row>
    <row r="106" spans="1:16" x14ac:dyDescent="0.2">
      <c r="B106" s="1" t="s">
        <v>75</v>
      </c>
      <c r="C106" s="1"/>
      <c r="G106" s="5" t="str">
        <f t="shared" si="6"/>
        <v xml:space="preserve">  </v>
      </c>
      <c r="H106" s="5">
        <f>+G107</f>
        <v>975</v>
      </c>
      <c r="J106" s="26"/>
      <c r="K106" s="20"/>
      <c r="L106" s="39"/>
      <c r="M106" s="39"/>
      <c r="N106" s="39"/>
      <c r="O106" s="27"/>
      <c r="P106" s="28"/>
    </row>
    <row r="107" spans="1:16" x14ac:dyDescent="0.2">
      <c r="B107" s="25"/>
      <c r="C107" s="2" t="s">
        <v>76</v>
      </c>
      <c r="D107" s="37" t="s">
        <v>61</v>
      </c>
      <c r="E107" s="38">
        <v>1</v>
      </c>
      <c r="F107" s="38">
        <f>15*65</f>
        <v>975</v>
      </c>
      <c r="G107" s="5">
        <f t="shared" si="6"/>
        <v>975</v>
      </c>
      <c r="J107" s="26"/>
      <c r="K107" s="20"/>
      <c r="L107" s="20"/>
      <c r="M107" s="20"/>
      <c r="N107" s="20"/>
      <c r="O107" s="27"/>
      <c r="P107" s="28"/>
    </row>
    <row r="108" spans="1:16" x14ac:dyDescent="0.2">
      <c r="B108" s="1" t="s">
        <v>77</v>
      </c>
      <c r="C108" s="1"/>
      <c r="D108" s="37"/>
      <c r="E108" s="38"/>
      <c r="F108" s="38"/>
      <c r="G108" s="5" t="str">
        <f t="shared" si="6"/>
        <v xml:space="preserve">  </v>
      </c>
      <c r="H108" s="5">
        <f>+G109</f>
        <v>450</v>
      </c>
      <c r="J108" s="26"/>
      <c r="K108" s="20"/>
      <c r="L108" s="20"/>
      <c r="M108" s="20"/>
      <c r="N108" s="20"/>
      <c r="O108" s="27"/>
      <c r="P108" s="28"/>
    </row>
    <row r="109" spans="1:16" x14ac:dyDescent="0.2">
      <c r="B109" s="25"/>
      <c r="C109" s="2" t="s">
        <v>76</v>
      </c>
      <c r="D109" s="37" t="s">
        <v>61</v>
      </c>
      <c r="E109" s="38">
        <v>1</v>
      </c>
      <c r="F109" s="38">
        <v>450</v>
      </c>
      <c r="G109" s="5">
        <f t="shared" si="6"/>
        <v>450</v>
      </c>
      <c r="J109" s="26"/>
      <c r="K109" s="20"/>
      <c r="L109" s="20"/>
      <c r="M109" s="20"/>
      <c r="N109" s="20"/>
      <c r="O109" s="27"/>
      <c r="P109" s="28"/>
    </row>
    <row r="110" spans="1:16" x14ac:dyDescent="0.2">
      <c r="B110" s="1" t="s">
        <v>78</v>
      </c>
      <c r="D110" s="37"/>
      <c r="E110" s="38"/>
      <c r="F110" s="38"/>
      <c r="G110" s="5" t="str">
        <f t="shared" si="6"/>
        <v xml:space="preserve">  </v>
      </c>
      <c r="H110" s="5">
        <f>SUM(G111:G122)</f>
        <v>2636.7466666666669</v>
      </c>
      <c r="J110" s="26"/>
      <c r="K110" s="20"/>
      <c r="L110" s="20"/>
      <c r="M110" s="20"/>
      <c r="N110" s="20"/>
      <c r="O110" s="27"/>
      <c r="P110" s="28"/>
    </row>
    <row r="111" spans="1:16" ht="24" x14ac:dyDescent="0.2">
      <c r="B111" s="25"/>
      <c r="C111" s="2" t="s">
        <v>99</v>
      </c>
      <c r="D111" s="37" t="s">
        <v>70</v>
      </c>
      <c r="E111" s="38">
        <v>1</v>
      </c>
      <c r="F111" s="38">
        <v>207.39</v>
      </c>
      <c r="G111" s="5">
        <f t="shared" si="6"/>
        <v>207.39</v>
      </c>
      <c r="J111" s="26"/>
      <c r="K111" s="20"/>
      <c r="L111" s="20"/>
      <c r="M111" s="20"/>
      <c r="N111" s="20"/>
      <c r="O111" s="27"/>
      <c r="P111" s="28"/>
    </row>
    <row r="112" spans="1:16" ht="36" x14ac:dyDescent="0.2">
      <c r="B112" s="25"/>
      <c r="C112" s="2" t="s">
        <v>100</v>
      </c>
      <c r="D112" s="3" t="s">
        <v>70</v>
      </c>
      <c r="E112" s="4">
        <v>1</v>
      </c>
      <c r="F112" s="4">
        <v>206</v>
      </c>
      <c r="G112" s="5">
        <f t="shared" si="6"/>
        <v>206</v>
      </c>
      <c r="J112" s="26"/>
      <c r="K112" s="20"/>
      <c r="L112" s="20"/>
      <c r="M112" s="20"/>
      <c r="N112" s="20"/>
      <c r="O112" s="27"/>
      <c r="P112" s="28"/>
    </row>
    <row r="113" spans="2:16" ht="24" x14ac:dyDescent="0.2">
      <c r="B113" s="25"/>
      <c r="C113" s="2" t="s">
        <v>101</v>
      </c>
      <c r="D113" s="3" t="s">
        <v>70</v>
      </c>
      <c r="E113" s="4">
        <v>2</v>
      </c>
      <c r="F113" s="4">
        <v>200.03</v>
      </c>
      <c r="G113" s="5">
        <f t="shared" si="6"/>
        <v>400.06</v>
      </c>
      <c r="J113" s="26"/>
      <c r="K113" s="20"/>
      <c r="L113" s="20"/>
      <c r="M113" s="20"/>
      <c r="N113" s="20"/>
      <c r="O113" s="27"/>
      <c r="P113" s="28"/>
    </row>
    <row r="114" spans="2:16" ht="24" x14ac:dyDescent="0.2">
      <c r="B114" s="25"/>
      <c r="C114" s="2" t="s">
        <v>102</v>
      </c>
      <c r="D114" s="37" t="s">
        <v>61</v>
      </c>
      <c r="E114" s="38">
        <v>1</v>
      </c>
      <c r="F114" s="38">
        <f>3.5*100</f>
        <v>350</v>
      </c>
      <c r="G114" s="5">
        <f t="shared" si="6"/>
        <v>350</v>
      </c>
      <c r="J114" s="26"/>
      <c r="K114" s="20"/>
      <c r="L114" s="20"/>
      <c r="M114" s="20"/>
      <c r="N114" s="20"/>
      <c r="O114" s="27"/>
      <c r="P114" s="28"/>
    </row>
    <row r="115" spans="2:16" ht="24" x14ac:dyDescent="0.2">
      <c r="B115" s="25"/>
      <c r="C115" s="2" t="s">
        <v>103</v>
      </c>
      <c r="D115" s="37" t="s">
        <v>70</v>
      </c>
      <c r="E115" s="38">
        <v>1</v>
      </c>
      <c r="F115" s="38">
        <v>175</v>
      </c>
      <c r="G115" s="5">
        <f t="shared" si="6"/>
        <v>175</v>
      </c>
      <c r="J115" s="26"/>
      <c r="K115" s="20"/>
      <c r="L115" s="20"/>
      <c r="M115" s="20"/>
      <c r="N115" s="20"/>
      <c r="O115" s="27"/>
      <c r="P115" s="28"/>
    </row>
    <row r="116" spans="2:16" ht="24" x14ac:dyDescent="0.2">
      <c r="B116" s="25"/>
      <c r="C116" s="2" t="s">
        <v>104</v>
      </c>
      <c r="D116" s="37" t="s">
        <v>70</v>
      </c>
      <c r="E116" s="38">
        <v>1</v>
      </c>
      <c r="F116" s="38">
        <v>239.8</v>
      </c>
      <c r="G116" s="5">
        <f t="shared" si="6"/>
        <v>239.8</v>
      </c>
      <c r="J116" s="26"/>
      <c r="K116" s="20"/>
      <c r="L116" s="20"/>
      <c r="M116" s="20"/>
      <c r="N116" s="20"/>
      <c r="O116" s="27"/>
      <c r="P116" s="28"/>
    </row>
    <row r="117" spans="2:16" ht="24" x14ac:dyDescent="0.2">
      <c r="B117" s="25"/>
      <c r="C117" s="2" t="s">
        <v>105</v>
      </c>
      <c r="D117" s="37" t="s">
        <v>70</v>
      </c>
      <c r="E117" s="38">
        <v>1</v>
      </c>
      <c r="F117" s="38">
        <v>214.7</v>
      </c>
      <c r="G117" s="5">
        <f t="shared" si="6"/>
        <v>214.7</v>
      </c>
      <c r="J117" s="26"/>
      <c r="K117" s="20"/>
      <c r="L117" s="20"/>
      <c r="M117" s="20"/>
      <c r="N117" s="20"/>
      <c r="O117" s="27"/>
      <c r="P117" s="28"/>
    </row>
    <row r="118" spans="2:16" x14ac:dyDescent="0.2">
      <c r="B118" s="25"/>
      <c r="C118" s="2" t="s">
        <v>106</v>
      </c>
      <c r="D118" s="37" t="s">
        <v>70</v>
      </c>
      <c r="E118" s="38">
        <v>1</v>
      </c>
      <c r="F118" s="38">
        <f>2/(0.6*0.8)*91</f>
        <v>379.16666666666669</v>
      </c>
      <c r="G118" s="5">
        <f t="shared" si="6"/>
        <v>379.16666666666669</v>
      </c>
      <c r="J118" s="26"/>
      <c r="K118" s="20"/>
      <c r="L118" s="20"/>
      <c r="M118" s="20"/>
      <c r="N118" s="20"/>
      <c r="O118" s="27"/>
      <c r="P118" s="28"/>
    </row>
    <row r="119" spans="2:16" ht="24" x14ac:dyDescent="0.2">
      <c r="B119" s="25"/>
      <c r="C119" s="2" t="s">
        <v>107</v>
      </c>
      <c r="D119" s="37" t="s">
        <v>70</v>
      </c>
      <c r="E119" s="38">
        <v>1</v>
      </c>
      <c r="F119" s="38">
        <v>81.63</v>
      </c>
      <c r="G119" s="5">
        <f t="shared" si="6"/>
        <v>81.63</v>
      </c>
      <c r="J119" s="26"/>
      <c r="K119" s="20"/>
      <c r="L119" s="20"/>
      <c r="M119" s="20"/>
      <c r="N119" s="20"/>
      <c r="O119" s="27"/>
      <c r="P119" s="28"/>
    </row>
    <row r="120" spans="2:16" ht="24" x14ac:dyDescent="0.2">
      <c r="B120" s="25"/>
      <c r="C120" s="2" t="s">
        <v>108</v>
      </c>
      <c r="D120" s="37" t="s">
        <v>70</v>
      </c>
      <c r="E120" s="38">
        <v>1</v>
      </c>
      <c r="F120" s="38">
        <v>94.59</v>
      </c>
      <c r="G120" s="5">
        <f t="shared" si="6"/>
        <v>94.59</v>
      </c>
      <c r="J120" s="26"/>
      <c r="K120" s="20"/>
      <c r="L120" s="20"/>
      <c r="M120" s="20"/>
      <c r="N120" s="20"/>
      <c r="O120" s="27"/>
      <c r="P120" s="28"/>
    </row>
    <row r="121" spans="2:16" ht="24" x14ac:dyDescent="0.2">
      <c r="B121" s="25"/>
      <c r="C121" s="2" t="s">
        <v>109</v>
      </c>
      <c r="D121" s="37" t="s">
        <v>70</v>
      </c>
      <c r="E121" s="38">
        <v>2</v>
      </c>
      <c r="F121" s="38">
        <v>137.6</v>
      </c>
      <c r="G121" s="5">
        <f t="shared" si="6"/>
        <v>275.2</v>
      </c>
      <c r="J121" s="26"/>
      <c r="K121" s="20"/>
      <c r="L121" s="20"/>
      <c r="M121" s="20"/>
      <c r="N121" s="20"/>
      <c r="O121" s="27"/>
      <c r="P121" s="28"/>
    </row>
    <row r="122" spans="2:16" ht="24" x14ac:dyDescent="0.2">
      <c r="B122" s="25"/>
      <c r="C122" s="2" t="s">
        <v>110</v>
      </c>
      <c r="D122" s="37" t="s">
        <v>70</v>
      </c>
      <c r="E122" s="38">
        <v>1</v>
      </c>
      <c r="F122" s="38">
        <v>13.21</v>
      </c>
      <c r="G122" s="5">
        <f>IF(E122=0,"  ",(IF(F122=0,"  ",+E122*F122)))</f>
        <v>13.21</v>
      </c>
      <c r="J122" s="26"/>
      <c r="K122" s="20"/>
      <c r="L122" s="20"/>
      <c r="M122" s="20"/>
      <c r="N122" s="20"/>
      <c r="O122" s="27"/>
      <c r="P122" s="28"/>
    </row>
    <row r="123" spans="2:16" x14ac:dyDescent="0.2">
      <c r="G123" s="5" t="str">
        <f>IF(E123=0,"  ",(IF(F123=0,"  ",+E123*F123)))</f>
        <v xml:space="preserve">  </v>
      </c>
    </row>
    <row r="124" spans="2:16" x14ac:dyDescent="0.2">
      <c r="B124" s="1" t="s">
        <v>60</v>
      </c>
      <c r="C124" s="1"/>
      <c r="D124" s="3" t="s">
        <v>61</v>
      </c>
      <c r="E124" s="4">
        <f>SUM(G96:G109)</f>
        <v>4786.1272255999993</v>
      </c>
      <c r="F124" s="4">
        <v>0.08</v>
      </c>
      <c r="G124" s="1"/>
      <c r="H124" s="5">
        <f>IF(E124=0,"  ",(IF(F124=0,"  ",+E124*F124)))</f>
        <v>382.89017804799994</v>
      </c>
    </row>
    <row r="125" spans="2:16" x14ac:dyDescent="0.2">
      <c r="D125" s="29"/>
      <c r="J125" s="26"/>
      <c r="K125" s="20"/>
      <c r="L125" s="20"/>
      <c r="M125" s="20"/>
      <c r="N125" s="20"/>
      <c r="O125" s="27"/>
      <c r="P125" s="28"/>
    </row>
    <row r="126" spans="2:16" x14ac:dyDescent="0.2">
      <c r="B126" s="1" t="s">
        <v>62</v>
      </c>
      <c r="G126" s="5" t="str">
        <f>IF(E126=0,"  ",(IF(F126=0,"  ",+E126*F126)))</f>
        <v xml:space="preserve">  </v>
      </c>
      <c r="H126" s="5">
        <f>+G127+G128</f>
        <v>-5184</v>
      </c>
      <c r="J126" s="26"/>
      <c r="K126" s="20"/>
      <c r="L126" s="20"/>
      <c r="M126" s="20"/>
      <c r="N126" s="20"/>
      <c r="O126" s="27"/>
      <c r="P126" s="28"/>
    </row>
    <row r="127" spans="2:16" ht="24" x14ac:dyDescent="0.2">
      <c r="C127" s="2" t="s">
        <v>82</v>
      </c>
      <c r="D127" s="3" t="s">
        <v>61</v>
      </c>
      <c r="E127" s="4">
        <v>1</v>
      </c>
      <c r="F127" s="4">
        <f>+H95+H104+H106+H108+H124</f>
        <v>5169.0174036479993</v>
      </c>
      <c r="G127" s="4">
        <f>-TRUNC((2012-1995)*(100/40/100)*(F127))</f>
        <v>-2196</v>
      </c>
      <c r="J127" s="26"/>
      <c r="K127" s="20"/>
      <c r="L127" s="20"/>
      <c r="M127" s="20"/>
      <c r="N127" s="20"/>
      <c r="O127" s="27"/>
      <c r="P127" s="28"/>
    </row>
    <row r="128" spans="2:16" ht="24" x14ac:dyDescent="0.2">
      <c r="C128" s="2" t="s">
        <v>83</v>
      </c>
      <c r="D128" s="37" t="s">
        <v>61</v>
      </c>
      <c r="E128" s="38">
        <v>1</v>
      </c>
      <c r="F128" s="38">
        <f>+H110</f>
        <v>2636.7466666666669</v>
      </c>
      <c r="G128" s="4">
        <f>-TRUNC((2012-1995)*(100/15/100)*(F128))</f>
        <v>-2988</v>
      </c>
      <c r="J128" s="26"/>
      <c r="K128" s="20"/>
      <c r="L128" s="20"/>
      <c r="M128" s="20"/>
      <c r="N128" s="20"/>
      <c r="O128" s="27"/>
      <c r="P128" s="28"/>
    </row>
    <row r="129" spans="1:16" x14ac:dyDescent="0.2">
      <c r="B129" s="11"/>
      <c r="C129" s="12"/>
      <c r="D129" s="13"/>
      <c r="E129" s="14"/>
      <c r="F129" s="14"/>
      <c r="G129" s="15" t="str">
        <f t="shared" ref="G129:G171" si="7">IF(E129=0,"  ",(IF(F129=0,"  ",+E129*F129)))</f>
        <v xml:space="preserve">  </v>
      </c>
      <c r="H129" s="15"/>
      <c r="J129" s="26"/>
      <c r="K129" s="20"/>
      <c r="L129" s="20"/>
      <c r="M129" s="20"/>
      <c r="N129" s="20"/>
      <c r="O129" s="27"/>
      <c r="P129" s="28"/>
    </row>
    <row r="130" spans="1:16" x14ac:dyDescent="0.2">
      <c r="G130" s="5" t="str">
        <f t="shared" si="7"/>
        <v xml:space="preserve">  </v>
      </c>
      <c r="J130" s="26"/>
      <c r="K130" s="20"/>
      <c r="L130" s="20"/>
      <c r="M130" s="20"/>
      <c r="N130" s="20"/>
      <c r="O130" s="27"/>
      <c r="P130" s="28"/>
    </row>
    <row r="131" spans="1:16" x14ac:dyDescent="0.2">
      <c r="C131" s="32" t="s">
        <v>64</v>
      </c>
      <c r="D131" s="33"/>
      <c r="E131" s="34"/>
      <c r="F131" s="34"/>
      <c r="G131" s="5" t="str">
        <f t="shared" si="7"/>
        <v xml:space="preserve">  </v>
      </c>
      <c r="H131" s="35">
        <f>SUM(H95:H130)</f>
        <v>2621.7640703146662</v>
      </c>
      <c r="I131" s="5"/>
      <c r="J131" s="26"/>
      <c r="K131" s="20"/>
      <c r="L131" s="20"/>
      <c r="M131" s="20"/>
      <c r="N131" s="20"/>
      <c r="O131" s="27"/>
      <c r="P131" s="28"/>
    </row>
    <row r="132" spans="1:16" x14ac:dyDescent="0.2">
      <c r="G132" s="5" t="str">
        <f t="shared" si="7"/>
        <v xml:space="preserve">  </v>
      </c>
      <c r="J132" s="26"/>
      <c r="K132" s="20"/>
      <c r="L132" s="20"/>
      <c r="M132" s="20"/>
      <c r="N132" s="20"/>
      <c r="O132" s="27"/>
      <c r="P132" s="28"/>
    </row>
    <row r="133" spans="1:16" x14ac:dyDescent="0.2">
      <c r="G133" s="5" t="str">
        <f t="shared" si="7"/>
        <v xml:space="preserve">  </v>
      </c>
      <c r="J133" s="26"/>
      <c r="K133" s="20"/>
      <c r="L133" s="20"/>
      <c r="M133" s="20"/>
      <c r="N133" s="20"/>
      <c r="O133" s="40"/>
      <c r="P133" s="28"/>
    </row>
    <row r="134" spans="1:16" x14ac:dyDescent="0.2">
      <c r="G134" s="5" t="str">
        <f t="shared" si="7"/>
        <v xml:space="preserve">  </v>
      </c>
      <c r="J134" s="26"/>
      <c r="K134" s="20"/>
      <c r="L134" s="20"/>
      <c r="M134" s="20"/>
      <c r="N134" s="20"/>
      <c r="O134" s="27"/>
      <c r="P134" s="28"/>
    </row>
    <row r="135" spans="1:16" x14ac:dyDescent="0.2">
      <c r="B135" s="36" t="s">
        <v>111</v>
      </c>
      <c r="C135" s="22" t="s">
        <v>112</v>
      </c>
      <c r="G135" s="5" t="str">
        <f t="shared" si="7"/>
        <v xml:space="preserve">  </v>
      </c>
      <c r="J135" s="26"/>
      <c r="L135" s="20" t="s">
        <v>14</v>
      </c>
      <c r="M135" s="20" t="s">
        <v>15</v>
      </c>
      <c r="N135" s="20" t="s">
        <v>16</v>
      </c>
      <c r="O135" s="20" t="s">
        <v>17</v>
      </c>
      <c r="P135" s="20" t="s">
        <v>18</v>
      </c>
    </row>
    <row r="136" spans="1:16" x14ac:dyDescent="0.2">
      <c r="G136" s="5" t="str">
        <f t="shared" si="7"/>
        <v xml:space="preserve">  </v>
      </c>
      <c r="J136" s="26"/>
      <c r="K136" s="20"/>
      <c r="L136" s="20"/>
      <c r="M136" s="20"/>
      <c r="N136" s="20"/>
      <c r="O136" s="40"/>
      <c r="P136" s="28"/>
    </row>
    <row r="137" spans="1:16" ht="24" customHeight="1" x14ac:dyDescent="0.2">
      <c r="B137" s="1" t="s">
        <v>19</v>
      </c>
      <c r="G137" s="5" t="str">
        <f t="shared" si="7"/>
        <v xml:space="preserve">  </v>
      </c>
      <c r="H137" s="5">
        <f>SUM(G138:G144)</f>
        <v>1849.0059999999996</v>
      </c>
      <c r="J137" s="26"/>
      <c r="K137" s="20"/>
      <c r="L137" s="20"/>
      <c r="M137" s="20"/>
      <c r="N137" s="20"/>
      <c r="O137" s="40"/>
      <c r="P137" s="28"/>
    </row>
    <row r="138" spans="1:16" x14ac:dyDescent="0.2">
      <c r="A138" s="1" t="s">
        <v>113</v>
      </c>
      <c r="B138" s="42"/>
      <c r="C138" s="2" t="s">
        <v>114</v>
      </c>
      <c r="D138" s="37" t="s">
        <v>70</v>
      </c>
      <c r="E138" s="38">
        <v>4</v>
      </c>
      <c r="F138" s="38">
        <v>26.75</v>
      </c>
      <c r="G138" s="5">
        <f t="shared" si="7"/>
        <v>107</v>
      </c>
      <c r="J138" s="26"/>
      <c r="K138" s="20"/>
      <c r="L138" s="20"/>
      <c r="M138" s="20"/>
      <c r="N138" s="20"/>
      <c r="O138" s="40"/>
      <c r="P138" s="28"/>
    </row>
    <row r="139" spans="1:16" ht="24" x14ac:dyDescent="0.2">
      <c r="A139" s="1" t="s">
        <v>115</v>
      </c>
      <c r="B139" s="42"/>
      <c r="C139" s="2" t="s">
        <v>116</v>
      </c>
      <c r="D139" s="3" t="s">
        <v>70</v>
      </c>
      <c r="E139" s="4">
        <v>2</v>
      </c>
      <c r="F139" s="4">
        <f>107.91*1.4</f>
        <v>151.07399999999998</v>
      </c>
      <c r="G139" s="5">
        <f t="shared" si="7"/>
        <v>302.14799999999997</v>
      </c>
      <c r="J139" s="26"/>
      <c r="K139" s="20"/>
      <c r="L139" s="20"/>
      <c r="M139" s="20"/>
      <c r="N139" s="20"/>
      <c r="O139" s="40"/>
      <c r="P139" s="28"/>
    </row>
    <row r="140" spans="1:16" ht="24" x14ac:dyDescent="0.2">
      <c r="A140" s="1" t="s">
        <v>115</v>
      </c>
      <c r="B140" s="42"/>
      <c r="C140" s="2" t="s">
        <v>117</v>
      </c>
      <c r="D140" s="37" t="s">
        <v>70</v>
      </c>
      <c r="E140" s="38">
        <v>2</v>
      </c>
      <c r="F140" s="38">
        <f>130.36*1.4</f>
        <v>182.50400000000002</v>
      </c>
      <c r="G140" s="5">
        <f t="shared" si="7"/>
        <v>365.00800000000004</v>
      </c>
      <c r="J140" s="26"/>
      <c r="K140" s="20"/>
      <c r="L140" s="20"/>
      <c r="M140" s="20"/>
      <c r="N140" s="20"/>
      <c r="O140" s="40"/>
      <c r="P140" s="28"/>
    </row>
    <row r="141" spans="1:16" ht="48" x14ac:dyDescent="0.2">
      <c r="B141" s="42"/>
      <c r="C141" s="2" t="s">
        <v>118</v>
      </c>
      <c r="D141" s="3" t="s">
        <v>70</v>
      </c>
      <c r="E141" s="4">
        <v>1</v>
      </c>
      <c r="F141" s="4">
        <f>+(273.09+198.66)*1.4</f>
        <v>660.44999999999993</v>
      </c>
      <c r="G141" s="5">
        <f t="shared" si="7"/>
        <v>660.44999999999993</v>
      </c>
      <c r="J141" s="26"/>
      <c r="K141" s="20"/>
      <c r="L141" s="20"/>
      <c r="M141" s="20"/>
      <c r="N141" s="20"/>
      <c r="O141" s="27"/>
      <c r="P141" s="28"/>
    </row>
    <row r="142" spans="1:16" ht="24" x14ac:dyDescent="0.2">
      <c r="C142" s="2" t="s">
        <v>119</v>
      </c>
      <c r="D142" s="3" t="s">
        <v>70</v>
      </c>
      <c r="E142" s="4">
        <v>1</v>
      </c>
      <c r="F142" s="4">
        <f>80*0.6*1.2</f>
        <v>57.599999999999994</v>
      </c>
      <c r="G142" s="5">
        <f t="shared" si="7"/>
        <v>57.599999999999994</v>
      </c>
      <c r="J142" s="26"/>
      <c r="K142" s="20"/>
      <c r="L142" s="20"/>
      <c r="M142" s="20"/>
      <c r="N142" s="20"/>
      <c r="O142" s="27"/>
      <c r="P142" s="28"/>
    </row>
    <row r="143" spans="1:16" ht="24" x14ac:dyDescent="0.2">
      <c r="C143" s="2" t="s">
        <v>120</v>
      </c>
      <c r="D143" s="3" t="s">
        <v>70</v>
      </c>
      <c r="E143" s="4">
        <v>1</v>
      </c>
      <c r="F143" s="4">
        <f>80*0.8*1.2</f>
        <v>76.8</v>
      </c>
      <c r="G143" s="5">
        <f t="shared" si="7"/>
        <v>76.8</v>
      </c>
      <c r="J143" s="26"/>
      <c r="K143" s="20"/>
      <c r="L143" s="20"/>
      <c r="M143" s="20"/>
      <c r="N143" s="20"/>
      <c r="O143" s="27"/>
      <c r="P143" s="28"/>
    </row>
    <row r="144" spans="1:16" ht="36" x14ac:dyDescent="0.2">
      <c r="C144" s="2" t="s">
        <v>121</v>
      </c>
      <c r="D144" s="3" t="s">
        <v>70</v>
      </c>
      <c r="E144" s="4">
        <v>1</v>
      </c>
      <c r="F144" s="4">
        <f>70*4</f>
        <v>280</v>
      </c>
      <c r="G144" s="5">
        <f t="shared" si="7"/>
        <v>280</v>
      </c>
      <c r="J144" s="26"/>
      <c r="K144" s="20"/>
      <c r="L144" s="20"/>
      <c r="M144" s="20"/>
      <c r="N144" s="20"/>
      <c r="O144" s="27"/>
      <c r="P144" s="28"/>
    </row>
    <row r="145" spans="1:16" x14ac:dyDescent="0.2">
      <c r="G145" s="5" t="str">
        <f t="shared" si="7"/>
        <v xml:space="preserve">  </v>
      </c>
      <c r="J145" s="26"/>
      <c r="K145" s="20"/>
      <c r="L145" s="20"/>
      <c r="M145" s="20"/>
      <c r="N145" s="20"/>
      <c r="O145" s="27"/>
      <c r="P145" s="28"/>
    </row>
    <row r="146" spans="1:16" x14ac:dyDescent="0.2">
      <c r="B146" s="1" t="s">
        <v>34</v>
      </c>
      <c r="G146" s="5" t="str">
        <f t="shared" si="7"/>
        <v xml:space="preserve">  </v>
      </c>
      <c r="H146" s="5">
        <f>SUM(G147:G160)</f>
        <v>8405.1659999999993</v>
      </c>
      <c r="J146" s="26"/>
      <c r="K146" s="20"/>
      <c r="L146" s="20"/>
      <c r="M146" s="20"/>
      <c r="N146" s="20"/>
      <c r="O146" s="27"/>
      <c r="P146" s="28"/>
    </row>
    <row r="147" spans="1:16" x14ac:dyDescent="0.2">
      <c r="A147" s="1" t="s">
        <v>113</v>
      </c>
      <c r="B147" s="42"/>
      <c r="C147" s="2" t="s">
        <v>114</v>
      </c>
      <c r="D147" s="37" t="s">
        <v>70</v>
      </c>
      <c r="E147" s="38">
        <v>2</v>
      </c>
      <c r="F147" s="38">
        <v>26.75</v>
      </c>
      <c r="G147" s="5">
        <f t="shared" si="7"/>
        <v>53.5</v>
      </c>
      <c r="J147" s="26"/>
      <c r="K147" s="20"/>
      <c r="L147" s="20"/>
      <c r="M147" s="20"/>
      <c r="N147" s="20"/>
      <c r="O147" s="40"/>
      <c r="P147" s="28"/>
    </row>
    <row r="148" spans="1:16" x14ac:dyDescent="0.2">
      <c r="A148" s="1" t="s">
        <v>122</v>
      </c>
      <c r="B148" s="42"/>
      <c r="C148" s="2" t="s">
        <v>123</v>
      </c>
      <c r="D148" s="37" t="s">
        <v>70</v>
      </c>
      <c r="E148" s="38">
        <v>5</v>
      </c>
      <c r="F148" s="38">
        <v>33.75</v>
      </c>
      <c r="G148" s="5">
        <f t="shared" si="7"/>
        <v>168.75</v>
      </c>
      <c r="J148" s="26"/>
      <c r="K148" s="20"/>
      <c r="L148" s="20"/>
      <c r="M148" s="20"/>
      <c r="N148" s="20"/>
      <c r="O148" s="40"/>
      <c r="P148" s="28"/>
    </row>
    <row r="149" spans="1:16" x14ac:dyDescent="0.2">
      <c r="A149" s="1" t="s">
        <v>124</v>
      </c>
      <c r="B149" s="42"/>
      <c r="C149" s="2" t="s">
        <v>125</v>
      </c>
      <c r="D149" s="37" t="s">
        <v>70</v>
      </c>
      <c r="E149" s="38">
        <v>6</v>
      </c>
      <c r="F149" s="38">
        <v>16.16</v>
      </c>
      <c r="G149" s="5">
        <f t="shared" si="7"/>
        <v>96.960000000000008</v>
      </c>
      <c r="J149" s="26"/>
      <c r="K149" s="20"/>
      <c r="L149" s="20"/>
      <c r="M149" s="20"/>
      <c r="N149" s="20"/>
      <c r="O149" s="40"/>
      <c r="P149" s="28"/>
    </row>
    <row r="150" spans="1:16" x14ac:dyDescent="0.2">
      <c r="A150" s="1" t="s">
        <v>126</v>
      </c>
      <c r="B150" s="42"/>
      <c r="C150" s="2" t="s">
        <v>127</v>
      </c>
      <c r="D150" s="37" t="s">
        <v>70</v>
      </c>
      <c r="E150" s="38">
        <v>1</v>
      </c>
      <c r="F150" s="38">
        <v>21.46</v>
      </c>
      <c r="G150" s="5">
        <f t="shared" si="7"/>
        <v>21.46</v>
      </c>
      <c r="J150" s="26"/>
      <c r="K150" s="20"/>
      <c r="L150" s="20"/>
      <c r="M150" s="20"/>
      <c r="N150" s="20"/>
      <c r="O150" s="40"/>
      <c r="P150" s="28"/>
    </row>
    <row r="151" spans="1:16" ht="24" x14ac:dyDescent="0.2">
      <c r="A151" s="1" t="s">
        <v>115</v>
      </c>
      <c r="B151" s="42"/>
      <c r="C151" s="2" t="s">
        <v>128</v>
      </c>
      <c r="D151" s="3" t="s">
        <v>70</v>
      </c>
      <c r="E151" s="4">
        <v>1</v>
      </c>
      <c r="F151" s="4">
        <f>187.22*1.4</f>
        <v>262.108</v>
      </c>
      <c r="G151" s="5">
        <f t="shared" si="7"/>
        <v>262.108</v>
      </c>
      <c r="J151" s="26"/>
      <c r="K151" s="20"/>
      <c r="L151" s="20"/>
      <c r="M151" s="20"/>
      <c r="N151" s="20"/>
      <c r="O151" s="40"/>
      <c r="P151" s="28"/>
    </row>
    <row r="152" spans="1:16" ht="24" x14ac:dyDescent="0.2">
      <c r="A152" s="1" t="s">
        <v>115</v>
      </c>
      <c r="B152" s="42"/>
      <c r="C152" s="2" t="s">
        <v>129</v>
      </c>
      <c r="D152" s="37" t="s">
        <v>70</v>
      </c>
      <c r="E152" s="38">
        <v>3</v>
      </c>
      <c r="F152" s="38">
        <f>225.1*1.4</f>
        <v>315.14</v>
      </c>
      <c r="G152" s="5">
        <f t="shared" si="7"/>
        <v>945.42</v>
      </c>
      <c r="J152" s="26"/>
      <c r="K152" s="20"/>
      <c r="L152" s="20"/>
      <c r="M152" s="20"/>
      <c r="N152" s="20"/>
      <c r="O152" s="40"/>
      <c r="P152" s="28"/>
    </row>
    <row r="153" spans="1:16" ht="24" x14ac:dyDescent="0.2">
      <c r="A153" s="1" t="s">
        <v>115</v>
      </c>
      <c r="B153" s="42"/>
      <c r="C153" s="2" t="s">
        <v>130</v>
      </c>
      <c r="D153" s="37" t="s">
        <v>70</v>
      </c>
      <c r="E153" s="38">
        <v>2</v>
      </c>
      <c r="F153" s="38">
        <f>241.14*1.4</f>
        <v>337.59599999999995</v>
      </c>
      <c r="G153" s="5">
        <f t="shared" si="7"/>
        <v>675.19199999999989</v>
      </c>
      <c r="J153" s="26"/>
      <c r="K153" s="20"/>
      <c r="L153" s="20"/>
      <c r="M153" s="20"/>
      <c r="N153" s="20"/>
      <c r="O153" s="40"/>
      <c r="P153" s="28"/>
    </row>
    <row r="154" spans="1:16" ht="24" x14ac:dyDescent="0.2">
      <c r="A154" s="1" t="s">
        <v>131</v>
      </c>
      <c r="B154" s="42"/>
      <c r="C154" s="2" t="s">
        <v>132</v>
      </c>
      <c r="D154" s="3" t="s">
        <v>27</v>
      </c>
      <c r="E154" s="4">
        <f>1.45+1.25*2</f>
        <v>3.95</v>
      </c>
      <c r="F154" s="4">
        <v>59.63</v>
      </c>
      <c r="G154" s="5">
        <f t="shared" si="7"/>
        <v>235.53850000000003</v>
      </c>
      <c r="J154" s="26"/>
      <c r="K154" s="20"/>
      <c r="L154" s="20"/>
      <c r="M154" s="20"/>
      <c r="N154" s="20"/>
      <c r="O154" s="27"/>
      <c r="P154" s="28"/>
    </row>
    <row r="155" spans="1:16" ht="24" x14ac:dyDescent="0.2">
      <c r="A155" s="1" t="s">
        <v>131</v>
      </c>
      <c r="B155" s="42"/>
      <c r="C155" s="2" t="s">
        <v>133</v>
      </c>
      <c r="D155" s="3" t="s">
        <v>27</v>
      </c>
      <c r="E155" s="4">
        <f>1.45+1.25*3+0.85</f>
        <v>6.05</v>
      </c>
      <c r="F155" s="4">
        <v>59.63</v>
      </c>
      <c r="G155" s="5">
        <f>IF(E155=0,"  ",(IF(F155=0,"  ",+E155*F155)))</f>
        <v>360.76150000000001</v>
      </c>
      <c r="J155" s="26"/>
      <c r="K155" s="20"/>
      <c r="L155" s="20"/>
      <c r="M155" s="20"/>
      <c r="N155" s="20"/>
      <c r="O155" s="27"/>
      <c r="P155" s="28"/>
    </row>
    <row r="156" spans="1:16" ht="36" x14ac:dyDescent="0.2">
      <c r="A156" s="1" t="s">
        <v>134</v>
      </c>
      <c r="B156" s="42"/>
      <c r="C156" s="2" t="s">
        <v>135</v>
      </c>
      <c r="D156" s="3" t="s">
        <v>70</v>
      </c>
      <c r="E156" s="4">
        <v>1</v>
      </c>
      <c r="F156" s="4">
        <v>1675.6</v>
      </c>
      <c r="G156" s="5">
        <f t="shared" si="7"/>
        <v>1675.6</v>
      </c>
      <c r="J156" s="26"/>
      <c r="K156" s="20"/>
      <c r="L156" s="20"/>
      <c r="M156" s="20"/>
      <c r="N156" s="20"/>
      <c r="O156" s="27"/>
      <c r="P156" s="28"/>
    </row>
    <row r="157" spans="1:16" ht="36" x14ac:dyDescent="0.2">
      <c r="A157" s="1" t="s">
        <v>115</v>
      </c>
      <c r="C157" s="2" t="s">
        <v>136</v>
      </c>
      <c r="D157" s="3" t="s">
        <v>70</v>
      </c>
      <c r="E157" s="4">
        <v>4</v>
      </c>
      <c r="F157" s="4">
        <f>+(150.9+117.5)*1.2*1.3</f>
        <v>418.70400000000001</v>
      </c>
      <c r="G157" s="5">
        <f t="shared" si="7"/>
        <v>1674.816</v>
      </c>
      <c r="J157" s="26"/>
      <c r="K157" s="20"/>
      <c r="L157" s="20"/>
      <c r="M157" s="20"/>
      <c r="N157" s="20"/>
      <c r="O157" s="27"/>
      <c r="P157" s="28"/>
    </row>
    <row r="158" spans="1:16" ht="36" x14ac:dyDescent="0.2">
      <c r="A158" s="1" t="s">
        <v>115</v>
      </c>
      <c r="C158" s="2" t="s">
        <v>137</v>
      </c>
      <c r="D158" s="3" t="s">
        <v>70</v>
      </c>
      <c r="E158" s="4">
        <v>1</v>
      </c>
      <c r="F158" s="4">
        <f>+(83.6+91.4)*1.4</f>
        <v>244.99999999999997</v>
      </c>
      <c r="G158" s="5">
        <f t="shared" si="7"/>
        <v>244.99999999999997</v>
      </c>
      <c r="J158" s="26"/>
      <c r="K158" s="20"/>
      <c r="L158" s="20"/>
      <c r="M158" s="20"/>
      <c r="N158" s="20"/>
      <c r="O158" s="27"/>
      <c r="P158" s="28"/>
    </row>
    <row r="159" spans="1:16" ht="36" x14ac:dyDescent="0.2">
      <c r="A159" s="1" t="s">
        <v>138</v>
      </c>
      <c r="C159" s="2" t="s">
        <v>139</v>
      </c>
      <c r="D159" s="3" t="s">
        <v>70</v>
      </c>
      <c r="E159" s="4">
        <v>1</v>
      </c>
      <c r="F159" s="4">
        <v>1810.8</v>
      </c>
      <c r="G159" s="5">
        <f t="shared" si="7"/>
        <v>1810.8</v>
      </c>
      <c r="J159" s="26"/>
      <c r="K159" s="20"/>
      <c r="L159" s="20"/>
      <c r="M159" s="20"/>
      <c r="N159" s="20"/>
      <c r="O159" s="27"/>
      <c r="P159" s="28"/>
    </row>
    <row r="160" spans="1:16" ht="24" x14ac:dyDescent="0.2">
      <c r="A160" s="1" t="s">
        <v>140</v>
      </c>
      <c r="B160" s="42"/>
      <c r="C160" s="2" t="s">
        <v>141</v>
      </c>
      <c r="D160" s="3" t="s">
        <v>70</v>
      </c>
      <c r="E160" s="4">
        <v>2</v>
      </c>
      <c r="F160" s="4">
        <f>59.63+15*2</f>
        <v>89.63</v>
      </c>
      <c r="G160" s="5">
        <f t="shared" si="7"/>
        <v>179.26</v>
      </c>
      <c r="J160" s="26"/>
      <c r="K160" s="20"/>
      <c r="L160" s="20"/>
      <c r="M160" s="20"/>
      <c r="N160" s="20"/>
      <c r="O160" s="27"/>
      <c r="P160" s="28"/>
    </row>
    <row r="161" spans="1:16" x14ac:dyDescent="0.2">
      <c r="G161" s="5" t="str">
        <f t="shared" si="7"/>
        <v xml:space="preserve">  </v>
      </c>
      <c r="J161" s="26"/>
      <c r="K161" s="20"/>
      <c r="L161" s="20"/>
      <c r="M161" s="20"/>
      <c r="N161" s="20"/>
      <c r="O161" s="27"/>
      <c r="P161" s="28"/>
    </row>
    <row r="162" spans="1:16" x14ac:dyDescent="0.2">
      <c r="B162" s="1" t="s">
        <v>50</v>
      </c>
      <c r="G162" s="5" t="str">
        <f t="shared" si="7"/>
        <v xml:space="preserve">  </v>
      </c>
      <c r="H162" s="5">
        <f>SUM(G163:G170)</f>
        <v>2121.518</v>
      </c>
      <c r="J162" s="26"/>
      <c r="K162" s="20"/>
      <c r="L162" s="20"/>
      <c r="M162" s="20"/>
      <c r="N162" s="20"/>
      <c r="O162" s="27"/>
      <c r="P162" s="28"/>
    </row>
    <row r="163" spans="1:16" x14ac:dyDescent="0.2">
      <c r="A163" s="1" t="s">
        <v>122</v>
      </c>
      <c r="B163" s="42"/>
      <c r="C163" s="2" t="s">
        <v>123</v>
      </c>
      <c r="D163" s="37" t="s">
        <v>70</v>
      </c>
      <c r="E163" s="38">
        <v>4</v>
      </c>
      <c r="F163" s="38">
        <v>33.75</v>
      </c>
      <c r="G163" s="5">
        <f t="shared" si="7"/>
        <v>135</v>
      </c>
      <c r="J163" s="26"/>
      <c r="K163" s="20"/>
      <c r="L163" s="20"/>
      <c r="M163" s="20"/>
      <c r="N163" s="20"/>
      <c r="O163" s="40"/>
      <c r="P163" s="28"/>
    </row>
    <row r="164" spans="1:16" x14ac:dyDescent="0.2">
      <c r="A164" s="1" t="s">
        <v>124</v>
      </c>
      <c r="B164" s="42"/>
      <c r="C164" s="2" t="s">
        <v>125</v>
      </c>
      <c r="D164" s="37" t="s">
        <v>70</v>
      </c>
      <c r="E164" s="38">
        <v>1</v>
      </c>
      <c r="F164" s="38">
        <v>16.16</v>
      </c>
      <c r="G164" s="5">
        <f t="shared" si="7"/>
        <v>16.16</v>
      </c>
      <c r="J164" s="26"/>
      <c r="K164" s="20"/>
      <c r="L164" s="20"/>
      <c r="M164" s="20"/>
      <c r="N164" s="20"/>
      <c r="O164" s="40"/>
      <c r="P164" s="28"/>
    </row>
    <row r="165" spans="1:16" ht="24" x14ac:dyDescent="0.2">
      <c r="A165" s="1" t="s">
        <v>115</v>
      </c>
      <c r="B165" s="42"/>
      <c r="C165" s="2" t="s">
        <v>128</v>
      </c>
      <c r="D165" s="3" t="s">
        <v>70</v>
      </c>
      <c r="E165" s="4">
        <v>1</v>
      </c>
      <c r="F165" s="4">
        <f>187.22*1.4</f>
        <v>262.108</v>
      </c>
      <c r="G165" s="5">
        <f t="shared" si="7"/>
        <v>262.108</v>
      </c>
      <c r="J165" s="26"/>
      <c r="K165" s="20"/>
      <c r="L165" s="20"/>
      <c r="M165" s="20"/>
      <c r="N165" s="20"/>
      <c r="O165" s="40"/>
      <c r="P165" s="28"/>
    </row>
    <row r="166" spans="1:16" ht="24" x14ac:dyDescent="0.2">
      <c r="A166" s="1" t="s">
        <v>115</v>
      </c>
      <c r="B166" s="42"/>
      <c r="C166" s="2" t="s">
        <v>142</v>
      </c>
      <c r="D166" s="3" t="s">
        <v>70</v>
      </c>
      <c r="E166" s="4">
        <v>2</v>
      </c>
      <c r="F166" s="4">
        <f>187.22*1.4</f>
        <v>262.108</v>
      </c>
      <c r="G166" s="5">
        <f>IF(E166=0,"  ",(IF(F166=0,"  ",+E166*F166)))</f>
        <v>524.21600000000001</v>
      </c>
      <c r="J166" s="26"/>
      <c r="K166" s="20"/>
      <c r="L166" s="20"/>
      <c r="M166" s="20"/>
      <c r="N166" s="20"/>
      <c r="O166" s="40"/>
      <c r="P166" s="28"/>
    </row>
    <row r="167" spans="1:16" ht="24" x14ac:dyDescent="0.2">
      <c r="A167" s="1" t="s">
        <v>115</v>
      </c>
      <c r="B167" s="42"/>
      <c r="C167" s="2" t="s">
        <v>143</v>
      </c>
      <c r="D167" s="37" t="s">
        <v>70</v>
      </c>
      <c r="E167" s="38">
        <v>2</v>
      </c>
      <c r="F167" s="38">
        <f>225.1*1.4</f>
        <v>315.14</v>
      </c>
      <c r="G167" s="5">
        <f>IF(E167=0,"  ",(IF(F167=0,"  ",+E167*F167)))</f>
        <v>630.28</v>
      </c>
      <c r="J167" s="26"/>
      <c r="K167" s="20"/>
      <c r="L167" s="20"/>
      <c r="M167" s="20"/>
      <c r="N167" s="20"/>
      <c r="O167" s="40"/>
      <c r="P167" s="28"/>
    </row>
    <row r="168" spans="1:16" ht="24" x14ac:dyDescent="0.2">
      <c r="A168" s="1" t="s">
        <v>115</v>
      </c>
      <c r="B168" s="42"/>
      <c r="C168" s="2" t="s">
        <v>144</v>
      </c>
      <c r="D168" s="37" t="s">
        <v>70</v>
      </c>
      <c r="E168" s="38">
        <v>1</v>
      </c>
      <c r="F168" s="38">
        <f>267.9*1.4</f>
        <v>375.05999999999995</v>
      </c>
      <c r="G168" s="5">
        <f>IF(E168=0,"  ",(IF(F168=0,"  ",+E168*F168)))</f>
        <v>375.05999999999995</v>
      </c>
      <c r="J168" s="26"/>
      <c r="K168" s="20"/>
      <c r="L168" s="20"/>
      <c r="M168" s="20"/>
      <c r="N168" s="20"/>
      <c r="O168" s="40"/>
      <c r="P168" s="28"/>
    </row>
    <row r="169" spans="1:16" x14ac:dyDescent="0.2">
      <c r="C169" s="2" t="s">
        <v>145</v>
      </c>
      <c r="D169" s="3" t="s">
        <v>70</v>
      </c>
      <c r="E169" s="4">
        <v>1</v>
      </c>
      <c r="F169" s="4">
        <f>24.8*2*2*0.85</f>
        <v>84.32</v>
      </c>
      <c r="G169" s="5">
        <f t="shared" si="7"/>
        <v>84.32</v>
      </c>
      <c r="J169" s="26"/>
      <c r="K169" s="20"/>
      <c r="L169" s="20"/>
      <c r="M169" s="20"/>
      <c r="N169" s="20"/>
      <c r="O169" s="27"/>
      <c r="P169" s="28"/>
    </row>
    <row r="170" spans="1:16" ht="24" x14ac:dyDescent="0.2">
      <c r="C170" s="2" t="s">
        <v>146</v>
      </c>
      <c r="D170" s="3" t="s">
        <v>70</v>
      </c>
      <c r="E170" s="4">
        <v>1</v>
      </c>
      <c r="F170" s="4">
        <f>24.8*1.4*2*0.85+70.7*0.5*1</f>
        <v>94.373999999999995</v>
      </c>
      <c r="G170" s="5">
        <f t="shared" si="7"/>
        <v>94.373999999999995</v>
      </c>
      <c r="J170" s="26"/>
      <c r="K170" s="20"/>
      <c r="L170" s="20"/>
      <c r="M170" s="20"/>
      <c r="N170" s="20"/>
      <c r="O170" s="27"/>
      <c r="P170" s="28"/>
    </row>
    <row r="171" spans="1:16" x14ac:dyDescent="0.2">
      <c r="G171" s="5" t="str">
        <f t="shared" si="7"/>
        <v xml:space="preserve">  </v>
      </c>
      <c r="J171" s="26"/>
      <c r="K171" s="20"/>
      <c r="L171" s="20"/>
      <c r="M171" s="20"/>
      <c r="N171" s="20"/>
      <c r="O171" s="27"/>
      <c r="P171" s="28"/>
    </row>
    <row r="172" spans="1:16" x14ac:dyDescent="0.2">
      <c r="B172" s="1" t="s">
        <v>60</v>
      </c>
      <c r="C172" s="1"/>
      <c r="D172" s="3" t="s">
        <v>61</v>
      </c>
      <c r="E172" s="4">
        <f>SUM(G138:G170)</f>
        <v>12375.689999999997</v>
      </c>
      <c r="F172" s="4">
        <v>0.05</v>
      </c>
      <c r="G172" s="1"/>
      <c r="H172" s="5">
        <f>IF(E172=0,"  ",(IF(F172=0,"  ",+E172*F172)))</f>
        <v>618.78449999999987</v>
      </c>
    </row>
    <row r="173" spans="1:16" x14ac:dyDescent="0.2">
      <c r="D173" s="29"/>
      <c r="J173" s="26"/>
      <c r="K173" s="20"/>
      <c r="L173" s="20"/>
      <c r="M173" s="20"/>
      <c r="N173" s="20"/>
      <c r="O173" s="27"/>
      <c r="P173" s="28"/>
    </row>
    <row r="174" spans="1:16" x14ac:dyDescent="0.2">
      <c r="B174" s="1" t="s">
        <v>62</v>
      </c>
      <c r="G174" s="5" t="str">
        <f>IF(E174=0,"  ",(IF(F174=0,"  ",+E174*F174)))</f>
        <v xml:space="preserve">  </v>
      </c>
      <c r="H174" s="5">
        <f>+G175</f>
        <v>-5522</v>
      </c>
      <c r="J174" s="26"/>
      <c r="K174" s="20"/>
      <c r="L174" s="20"/>
      <c r="M174" s="20"/>
      <c r="N174" s="20"/>
      <c r="O174" s="27"/>
      <c r="P174" s="28"/>
    </row>
    <row r="175" spans="1:16" ht="24" x14ac:dyDescent="0.2">
      <c r="C175" s="2" t="s">
        <v>82</v>
      </c>
      <c r="D175" s="3" t="s">
        <v>61</v>
      </c>
      <c r="E175" s="4">
        <v>1</v>
      </c>
      <c r="F175" s="4">
        <f>+H172+H162+H146+H137</f>
        <v>12994.474499999998</v>
      </c>
      <c r="G175" s="4">
        <f>-TRUNC((2012-1995)*(100/40/100)*(F175))</f>
        <v>-5522</v>
      </c>
      <c r="J175" s="26"/>
      <c r="K175" s="20"/>
      <c r="L175" s="20"/>
      <c r="M175" s="20"/>
      <c r="N175" s="20"/>
      <c r="O175" s="27"/>
      <c r="P175" s="28"/>
    </row>
    <row r="176" spans="1:16" x14ac:dyDescent="0.2">
      <c r="B176" s="11"/>
      <c r="C176" s="12"/>
      <c r="D176" s="13"/>
      <c r="E176" s="14"/>
      <c r="F176" s="14"/>
      <c r="G176" s="15" t="str">
        <f>IF(E176=0,"  ",(IF(F176=0,"  ",+E176*F176)))</f>
        <v xml:space="preserve">  </v>
      </c>
      <c r="H176" s="15"/>
      <c r="J176" s="26"/>
      <c r="K176" s="20"/>
      <c r="L176" s="20"/>
      <c r="M176" s="20"/>
      <c r="N176" s="20"/>
      <c r="O176" s="27"/>
      <c r="P176" s="28"/>
    </row>
    <row r="177" spans="1:16" x14ac:dyDescent="0.2">
      <c r="G177" s="5" t="str">
        <f>IF(E177=0,"  ",(IF(F177=0,"  ",+E177*F177)))</f>
        <v xml:space="preserve">  </v>
      </c>
      <c r="J177" s="26"/>
      <c r="K177" s="20"/>
      <c r="L177" s="20"/>
      <c r="M177" s="20"/>
      <c r="N177" s="20"/>
      <c r="O177" s="27"/>
      <c r="P177" s="28"/>
    </row>
    <row r="178" spans="1:16" x14ac:dyDescent="0.2">
      <c r="C178" s="32" t="s">
        <v>64</v>
      </c>
      <c r="D178" s="33"/>
      <c r="E178" s="34"/>
      <c r="F178" s="34"/>
      <c r="G178" s="5" t="str">
        <f t="shared" ref="G178:G238" si="8">IF(E178=0,"  ",(IF(F178=0,"  ",+E178*F178)))</f>
        <v xml:space="preserve">  </v>
      </c>
      <c r="H178" s="35">
        <f>SUM(H137:H177)</f>
        <v>7472.4744999999984</v>
      </c>
      <c r="J178" s="26"/>
      <c r="K178" s="20"/>
      <c r="L178" s="20"/>
      <c r="M178" s="20"/>
      <c r="N178" s="20"/>
      <c r="O178" s="27"/>
      <c r="P178" s="28"/>
    </row>
    <row r="179" spans="1:16" x14ac:dyDescent="0.2">
      <c r="G179" s="5" t="str">
        <f t="shared" si="8"/>
        <v xml:space="preserve">  </v>
      </c>
      <c r="J179" s="26"/>
      <c r="K179" s="20"/>
      <c r="L179" s="20"/>
      <c r="M179" s="20"/>
      <c r="N179" s="20"/>
      <c r="O179" s="27"/>
      <c r="P179" s="28"/>
    </row>
    <row r="180" spans="1:16" x14ac:dyDescent="0.2">
      <c r="G180" s="5" t="str">
        <f t="shared" si="8"/>
        <v xml:space="preserve">  </v>
      </c>
      <c r="J180" s="26"/>
      <c r="K180" s="20"/>
      <c r="L180" s="20"/>
      <c r="M180" s="20"/>
      <c r="N180" s="20"/>
      <c r="O180" s="20"/>
      <c r="P180" s="28"/>
    </row>
    <row r="181" spans="1:16" x14ac:dyDescent="0.2">
      <c r="G181" s="5" t="str">
        <f t="shared" si="8"/>
        <v xml:space="preserve">  </v>
      </c>
      <c r="J181" s="26"/>
      <c r="K181" s="20"/>
      <c r="L181" s="20"/>
      <c r="M181" s="20"/>
      <c r="N181" s="20"/>
      <c r="O181" s="20"/>
      <c r="P181" s="28"/>
    </row>
    <row r="182" spans="1:16" x14ac:dyDescent="0.2">
      <c r="B182" s="36" t="s">
        <v>147</v>
      </c>
      <c r="C182" s="22" t="s">
        <v>148</v>
      </c>
      <c r="G182" s="5" t="str">
        <f t="shared" si="8"/>
        <v xml:space="preserve">  </v>
      </c>
      <c r="L182" s="20" t="s">
        <v>14</v>
      </c>
      <c r="M182" s="20" t="s">
        <v>15</v>
      </c>
      <c r="N182" s="20" t="s">
        <v>16</v>
      </c>
      <c r="O182" s="20" t="s">
        <v>17</v>
      </c>
      <c r="P182" s="20" t="s">
        <v>18</v>
      </c>
    </row>
    <row r="183" spans="1:16" x14ac:dyDescent="0.2">
      <c r="G183" s="5" t="str">
        <f t="shared" si="8"/>
        <v xml:space="preserve">  </v>
      </c>
    </row>
    <row r="184" spans="1:16" x14ac:dyDescent="0.2">
      <c r="B184" s="1" t="s">
        <v>149</v>
      </c>
      <c r="G184" s="5" t="str">
        <f t="shared" si="8"/>
        <v xml:space="preserve">  </v>
      </c>
      <c r="H184" s="5">
        <f>SUM(G185:G198)</f>
        <v>13275.945300000003</v>
      </c>
    </row>
    <row r="185" spans="1:16" x14ac:dyDescent="0.2">
      <c r="A185" s="1" t="s">
        <v>150</v>
      </c>
      <c r="C185" s="2" t="s">
        <v>151</v>
      </c>
      <c r="D185" s="37" t="s">
        <v>24</v>
      </c>
      <c r="E185" s="38">
        <v>164.43</v>
      </c>
      <c r="F185" s="38">
        <v>3</v>
      </c>
      <c r="G185" s="5">
        <f t="shared" si="8"/>
        <v>493.29</v>
      </c>
      <c r="H185" s="23"/>
    </row>
    <row r="186" spans="1:16" x14ac:dyDescent="0.2">
      <c r="A186" s="1" t="s">
        <v>152</v>
      </c>
      <c r="C186" s="2" t="s">
        <v>153</v>
      </c>
      <c r="D186" s="37" t="s">
        <v>24</v>
      </c>
      <c r="E186" s="38">
        <v>38.200000000000003</v>
      </c>
      <c r="F186" s="38">
        <v>4.8</v>
      </c>
      <c r="G186" s="5">
        <f>IF(E186=0,"  ",(IF(F186=0,"  ",+E186*F186)))</f>
        <v>183.36</v>
      </c>
    </row>
    <row r="187" spans="1:16" ht="24" x14ac:dyDescent="0.2">
      <c r="A187" s="1" t="s">
        <v>154</v>
      </c>
      <c r="C187" s="2" t="s">
        <v>155</v>
      </c>
      <c r="D187" s="37" t="s">
        <v>24</v>
      </c>
      <c r="E187" s="38">
        <f>+E185*0.5</f>
        <v>82.215000000000003</v>
      </c>
      <c r="F187" s="38">
        <v>2.33</v>
      </c>
      <c r="G187" s="5">
        <f t="shared" si="8"/>
        <v>191.56095000000002</v>
      </c>
    </row>
    <row r="188" spans="1:16" x14ac:dyDescent="0.2">
      <c r="B188" s="1" t="s">
        <v>156</v>
      </c>
      <c r="G188" s="5" t="str">
        <f t="shared" si="8"/>
        <v xml:space="preserve">  </v>
      </c>
    </row>
    <row r="189" spans="1:16" ht="24" x14ac:dyDescent="0.2">
      <c r="A189" s="1" t="s">
        <v>157</v>
      </c>
      <c r="C189" s="2" t="s">
        <v>158</v>
      </c>
      <c r="D189" s="3" t="s">
        <v>24</v>
      </c>
      <c r="E189" s="4">
        <f>6*3.5+2.6*3.5+3*4*2</f>
        <v>54.1</v>
      </c>
      <c r="F189" s="4">
        <v>21.2</v>
      </c>
      <c r="G189" s="5">
        <f t="shared" si="8"/>
        <v>1146.92</v>
      </c>
    </row>
    <row r="190" spans="1:16" x14ac:dyDescent="0.2">
      <c r="A190" s="1" t="s">
        <v>159</v>
      </c>
      <c r="C190" s="2" t="s">
        <v>160</v>
      </c>
      <c r="D190" s="37" t="s">
        <v>61</v>
      </c>
      <c r="E190" s="38">
        <v>2</v>
      </c>
      <c r="F190" s="38">
        <v>250</v>
      </c>
      <c r="G190" s="5">
        <f t="shared" si="8"/>
        <v>500</v>
      </c>
      <c r="H190" s="23"/>
    </row>
    <row r="191" spans="1:16" ht="24" x14ac:dyDescent="0.2">
      <c r="A191" s="1" t="s">
        <v>161</v>
      </c>
      <c r="C191" s="2" t="s">
        <v>162</v>
      </c>
      <c r="D191" s="3" t="s">
        <v>24</v>
      </c>
      <c r="E191" s="4">
        <f>+E189</f>
        <v>54.1</v>
      </c>
      <c r="F191" s="4">
        <v>34.35</v>
      </c>
      <c r="G191" s="5">
        <f t="shared" si="8"/>
        <v>1858.335</v>
      </c>
    </row>
    <row r="192" spans="1:16" ht="36" x14ac:dyDescent="0.2">
      <c r="A192" s="1" t="s">
        <v>163</v>
      </c>
      <c r="C192" s="2" t="s">
        <v>164</v>
      </c>
      <c r="D192" s="3" t="s">
        <v>24</v>
      </c>
      <c r="E192" s="4">
        <f>+E187+6*2.5+2.6*2.5</f>
        <v>103.715</v>
      </c>
      <c r="F192" s="4">
        <v>4.37</v>
      </c>
      <c r="G192" s="5">
        <f t="shared" si="8"/>
        <v>453.23455000000001</v>
      </c>
    </row>
    <row r="193" spans="1:16" x14ac:dyDescent="0.2">
      <c r="A193" s="1" t="s">
        <v>165</v>
      </c>
      <c r="C193" s="2" t="s">
        <v>166</v>
      </c>
      <c r="D193" s="37" t="s">
        <v>24</v>
      </c>
      <c r="E193" s="38"/>
      <c r="F193" s="38">
        <v>7.14</v>
      </c>
      <c r="G193" s="5" t="str">
        <f>IF(E193=0,"  ",(IF(F193=0,"  ",+E193*F193)))</f>
        <v xml:space="preserve">  </v>
      </c>
      <c r="H193" s="23"/>
    </row>
    <row r="194" spans="1:16" x14ac:dyDescent="0.2">
      <c r="A194" s="1" t="s">
        <v>165</v>
      </c>
      <c r="B194" s="24"/>
      <c r="C194" s="2" t="s">
        <v>167</v>
      </c>
      <c r="D194" s="37" t="s">
        <v>24</v>
      </c>
      <c r="E194" s="38">
        <f>6*2.5+2.6*2.5+E185</f>
        <v>185.93</v>
      </c>
      <c r="F194" s="38">
        <v>22.4</v>
      </c>
      <c r="G194" s="5">
        <f t="shared" si="8"/>
        <v>4164.8320000000003</v>
      </c>
      <c r="H194" s="23"/>
    </row>
    <row r="195" spans="1:16" ht="24" x14ac:dyDescent="0.2">
      <c r="A195" s="1" t="s">
        <v>168</v>
      </c>
      <c r="C195" s="2" t="s">
        <v>169</v>
      </c>
      <c r="D195" s="3" t="s">
        <v>70</v>
      </c>
      <c r="E195" s="4">
        <v>500</v>
      </c>
      <c r="F195" s="4">
        <v>1.71</v>
      </c>
      <c r="G195" s="5">
        <f>IF(E195=0,"  ",(IF(F195=0,"  ",+E195*F195)))</f>
        <v>855</v>
      </c>
    </row>
    <row r="196" spans="1:16" ht="24" x14ac:dyDescent="0.2">
      <c r="A196" s="1" t="s">
        <v>170</v>
      </c>
      <c r="C196" s="2" t="s">
        <v>171</v>
      </c>
      <c r="D196" s="3" t="s">
        <v>27</v>
      </c>
      <c r="E196" s="4">
        <v>65.2</v>
      </c>
      <c r="F196" s="4">
        <v>38.520000000000003</v>
      </c>
      <c r="G196" s="5">
        <f t="shared" si="8"/>
        <v>2511.5040000000004</v>
      </c>
    </row>
    <row r="197" spans="1:16" x14ac:dyDescent="0.2">
      <c r="A197" s="1" t="s">
        <v>172</v>
      </c>
      <c r="C197" s="2" t="s">
        <v>173</v>
      </c>
      <c r="D197" s="3" t="s">
        <v>27</v>
      </c>
      <c r="E197" s="4">
        <f>16.31*2+3*2</f>
        <v>38.619999999999997</v>
      </c>
      <c r="F197" s="4">
        <v>12.24</v>
      </c>
      <c r="G197" s="5">
        <f t="shared" si="8"/>
        <v>472.7088</v>
      </c>
      <c r="L197" s="20"/>
      <c r="M197" s="20"/>
      <c r="N197" s="20"/>
    </row>
    <row r="198" spans="1:16" ht="24" x14ac:dyDescent="0.2">
      <c r="C198" s="2" t="s">
        <v>174</v>
      </c>
      <c r="D198" s="3" t="s">
        <v>27</v>
      </c>
      <c r="E198" s="4">
        <f>7*2</f>
        <v>14</v>
      </c>
      <c r="F198" s="4">
        <f>60*0.53</f>
        <v>31.8</v>
      </c>
      <c r="G198" s="5">
        <f t="shared" si="8"/>
        <v>445.2</v>
      </c>
    </row>
    <row r="199" spans="1:16" x14ac:dyDescent="0.2">
      <c r="G199" s="5" t="str">
        <f t="shared" si="8"/>
        <v xml:space="preserve">  </v>
      </c>
      <c r="J199" s="26"/>
      <c r="K199" s="20"/>
      <c r="L199" s="20"/>
      <c r="M199" s="20"/>
      <c r="N199" s="20"/>
      <c r="O199" s="27"/>
      <c r="P199" s="28"/>
    </row>
    <row r="200" spans="1:16" x14ac:dyDescent="0.2">
      <c r="B200" s="1" t="s">
        <v>60</v>
      </c>
      <c r="C200" s="1"/>
      <c r="D200" s="3" t="s">
        <v>61</v>
      </c>
      <c r="E200" s="4">
        <f>SUM(G185:G198)</f>
        <v>13275.945300000003</v>
      </c>
      <c r="F200" s="4">
        <v>0.08</v>
      </c>
      <c r="G200" s="1"/>
      <c r="H200" s="5">
        <f>IF(E200=0,"  ",(IF(F200=0,"  ",+E200*F200)))</f>
        <v>1062.0756240000003</v>
      </c>
    </row>
    <row r="201" spans="1:16" x14ac:dyDescent="0.2">
      <c r="D201" s="29"/>
      <c r="J201" s="26"/>
      <c r="K201" s="20"/>
      <c r="L201" s="20"/>
      <c r="M201" s="20"/>
      <c r="N201" s="20"/>
      <c r="O201" s="27"/>
      <c r="P201" s="28"/>
    </row>
    <row r="202" spans="1:16" x14ac:dyDescent="0.2">
      <c r="B202" s="1" t="s">
        <v>62</v>
      </c>
      <c r="G202" s="5" t="str">
        <f>IF(E202=0,"  ",(IF(F202=0,"  ",+E202*F202)))</f>
        <v xml:space="preserve">  </v>
      </c>
      <c r="H202" s="5">
        <f>+G204+G203</f>
        <v>-5053</v>
      </c>
      <c r="J202" s="26"/>
      <c r="K202" s="20"/>
      <c r="L202" s="20"/>
      <c r="M202" s="20"/>
      <c r="N202" s="20"/>
      <c r="O202" s="27"/>
      <c r="P202" s="28"/>
    </row>
    <row r="203" spans="1:16" ht="24" x14ac:dyDescent="0.2">
      <c r="C203" s="2" t="s">
        <v>175</v>
      </c>
      <c r="D203" s="3" t="s">
        <v>61</v>
      </c>
      <c r="E203" s="4">
        <v>1</v>
      </c>
      <c r="F203" s="4">
        <f>+G185+G186+G187+G189+G190+G191+G192+G196</f>
        <v>7338.2044999999998</v>
      </c>
      <c r="G203" s="4">
        <f>-TRUNC((2012-1995)*(100/60/100)*(F203))</f>
        <v>-2079</v>
      </c>
      <c r="J203" s="26"/>
      <c r="K203" s="20"/>
      <c r="L203" s="20"/>
      <c r="M203" s="20"/>
      <c r="N203" s="20"/>
      <c r="O203" s="27"/>
      <c r="P203" s="28"/>
    </row>
    <row r="204" spans="1:16" ht="24" x14ac:dyDescent="0.2">
      <c r="C204" s="2" t="s">
        <v>82</v>
      </c>
      <c r="D204" s="3" t="s">
        <v>61</v>
      </c>
      <c r="E204" s="4">
        <v>1</v>
      </c>
      <c r="F204" s="4">
        <f>+H200+G198+G197+G194+G195</f>
        <v>6999.8164240000006</v>
      </c>
      <c r="G204" s="4">
        <f>-TRUNC((2012-1995)*(100/40/100)*(F204))</f>
        <v>-2974</v>
      </c>
      <c r="J204" s="26"/>
      <c r="K204" s="20"/>
      <c r="L204" s="20"/>
      <c r="M204" s="20"/>
      <c r="N204" s="20"/>
      <c r="O204" s="27"/>
      <c r="P204" s="28"/>
    </row>
    <row r="205" spans="1:16" x14ac:dyDescent="0.2">
      <c r="B205" s="11"/>
      <c r="C205" s="12"/>
      <c r="D205" s="13"/>
      <c r="E205" s="14"/>
      <c r="F205" s="14"/>
      <c r="G205" s="15" t="str">
        <f t="shared" si="8"/>
        <v xml:space="preserve">  </v>
      </c>
      <c r="H205" s="15"/>
      <c r="L205" s="20"/>
      <c r="M205" s="20"/>
      <c r="N205" s="20"/>
    </row>
    <row r="206" spans="1:16" x14ac:dyDescent="0.2">
      <c r="G206" s="5" t="str">
        <f t="shared" si="8"/>
        <v xml:space="preserve">  </v>
      </c>
    </row>
    <row r="207" spans="1:16" x14ac:dyDescent="0.2">
      <c r="C207" s="32" t="s">
        <v>64</v>
      </c>
      <c r="D207" s="33"/>
      <c r="E207" s="34"/>
      <c r="F207" s="34"/>
      <c r="G207" s="5" t="str">
        <f t="shared" si="8"/>
        <v xml:space="preserve">  </v>
      </c>
      <c r="H207" s="35">
        <f>SUM(H184:H206)</f>
        <v>9285.020924000004</v>
      </c>
    </row>
    <row r="208" spans="1:16" x14ac:dyDescent="0.2">
      <c r="G208" s="5" t="str">
        <f t="shared" si="8"/>
        <v xml:space="preserve">  </v>
      </c>
    </row>
    <row r="209" spans="1:16" x14ac:dyDescent="0.2">
      <c r="G209" s="5" t="str">
        <f t="shared" si="8"/>
        <v xml:space="preserve">  </v>
      </c>
    </row>
    <row r="210" spans="1:16" x14ac:dyDescent="0.2">
      <c r="G210" s="5" t="str">
        <f t="shared" si="8"/>
        <v xml:space="preserve">  </v>
      </c>
    </row>
    <row r="211" spans="1:16" x14ac:dyDescent="0.2">
      <c r="B211" s="36" t="s">
        <v>176</v>
      </c>
      <c r="C211" s="22" t="s">
        <v>177</v>
      </c>
      <c r="G211" s="5" t="str">
        <f t="shared" si="8"/>
        <v xml:space="preserve">  </v>
      </c>
      <c r="L211" s="20" t="s">
        <v>14</v>
      </c>
      <c r="M211" s="20" t="s">
        <v>15</v>
      </c>
      <c r="N211" s="20" t="s">
        <v>16</v>
      </c>
      <c r="O211" s="20" t="s">
        <v>17</v>
      </c>
      <c r="P211" s="20" t="s">
        <v>18</v>
      </c>
    </row>
    <row r="212" spans="1:16" x14ac:dyDescent="0.2">
      <c r="G212" s="5" t="str">
        <f t="shared" si="8"/>
        <v xml:space="preserve">  </v>
      </c>
    </row>
    <row r="213" spans="1:16" x14ac:dyDescent="0.2">
      <c r="B213" s="1" t="s">
        <v>178</v>
      </c>
      <c r="H213" s="5">
        <f>SUM(G214:G219)</f>
        <v>5355.7591847999993</v>
      </c>
    </row>
    <row r="214" spans="1:16" ht="24" x14ac:dyDescent="0.2">
      <c r="A214" s="1" t="str">
        <f>+A187</f>
        <v>13 6431 3</v>
      </c>
      <c r="C214" s="2" t="s">
        <v>179</v>
      </c>
      <c r="D214" s="3" t="s">
        <v>24</v>
      </c>
      <c r="E214" s="4">
        <f>+(3+1.3)*10.1</f>
        <v>43.43</v>
      </c>
      <c r="F214" s="4">
        <f>+F187*1.5</f>
        <v>3.4950000000000001</v>
      </c>
      <c r="G214" s="5">
        <f t="shared" si="8"/>
        <v>151.78784999999999</v>
      </c>
    </row>
    <row r="215" spans="1:16" ht="36" x14ac:dyDescent="0.2">
      <c r="A215" s="1" t="s">
        <v>180</v>
      </c>
      <c r="C215" s="2" t="s">
        <v>181</v>
      </c>
      <c r="D215" s="37" t="s">
        <v>24</v>
      </c>
      <c r="E215" s="38">
        <f>+E214*2</f>
        <v>86.86</v>
      </c>
      <c r="F215" s="38">
        <v>6.8</v>
      </c>
      <c r="G215" s="5">
        <f t="shared" si="8"/>
        <v>590.64800000000002</v>
      </c>
      <c r="H215" s="23"/>
    </row>
    <row r="216" spans="1:16" ht="24" x14ac:dyDescent="0.2">
      <c r="A216" s="1" t="s">
        <v>182</v>
      </c>
      <c r="C216" s="2" t="s">
        <v>183</v>
      </c>
      <c r="D216" s="37" t="s">
        <v>24</v>
      </c>
      <c r="E216" s="38">
        <f>+E214</f>
        <v>43.43</v>
      </c>
      <c r="F216" s="38">
        <f>11.08</f>
        <v>11.08</v>
      </c>
      <c r="G216" s="5">
        <f>IF(E216=0,"  ",(IF(F216=0,"  ",+E216*F216)))</f>
        <v>481.20440000000002</v>
      </c>
    </row>
    <row r="217" spans="1:16" ht="24" x14ac:dyDescent="0.2">
      <c r="A217" s="1" t="s">
        <v>182</v>
      </c>
      <c r="C217" s="2" t="s">
        <v>184</v>
      </c>
      <c r="D217" s="37" t="s">
        <v>24</v>
      </c>
      <c r="E217" s="38">
        <f>+E215/2</f>
        <v>43.43</v>
      </c>
      <c r="F217" s="38">
        <f>11.08*2</f>
        <v>22.16</v>
      </c>
      <c r="G217" s="5">
        <f t="shared" si="8"/>
        <v>962.40880000000004</v>
      </c>
    </row>
    <row r="218" spans="1:16" ht="24" x14ac:dyDescent="0.2">
      <c r="A218" s="1" t="s">
        <v>185</v>
      </c>
      <c r="C218" s="2" t="s">
        <v>186</v>
      </c>
      <c r="D218" s="3" t="s">
        <v>24</v>
      </c>
      <c r="E218" s="4">
        <v>78.535929999999993</v>
      </c>
      <c r="F218" s="4">
        <v>33.729999999999997</v>
      </c>
      <c r="G218" s="5">
        <f t="shared" si="8"/>
        <v>2649.0169188999994</v>
      </c>
    </row>
    <row r="219" spans="1:16" x14ac:dyDescent="0.2">
      <c r="A219" s="1" t="s">
        <v>187</v>
      </c>
      <c r="C219" s="2" t="s">
        <v>188</v>
      </c>
      <c r="D219" s="3" t="s">
        <v>24</v>
      </c>
      <c r="E219" s="4">
        <f>+E218</f>
        <v>78.535929999999993</v>
      </c>
      <c r="F219" s="4">
        <v>6.63</v>
      </c>
      <c r="G219" s="5">
        <f t="shared" si="8"/>
        <v>520.69321589999993</v>
      </c>
    </row>
    <row r="220" spans="1:16" x14ac:dyDescent="0.2">
      <c r="B220" s="24" t="s">
        <v>189</v>
      </c>
      <c r="D220" s="37"/>
      <c r="E220" s="38"/>
      <c r="F220" s="38"/>
      <c r="G220" s="5" t="str">
        <f t="shared" si="8"/>
        <v xml:space="preserve">  </v>
      </c>
      <c r="H220" s="23">
        <f>SUM(G221:G223)</f>
        <v>522.28499999999997</v>
      </c>
    </row>
    <row r="221" spans="1:16" x14ac:dyDescent="0.2">
      <c r="B221" s="24"/>
      <c r="C221" s="2" t="s">
        <v>190</v>
      </c>
      <c r="D221" s="37" t="s">
        <v>21</v>
      </c>
      <c r="E221" s="38">
        <v>8</v>
      </c>
      <c r="F221" s="38">
        <v>15</v>
      </c>
      <c r="G221" s="5">
        <f t="shared" si="8"/>
        <v>120</v>
      </c>
    </row>
    <row r="222" spans="1:16" ht="36" x14ac:dyDescent="0.2">
      <c r="B222" s="24"/>
      <c r="C222" s="2" t="s">
        <v>191</v>
      </c>
      <c r="D222" s="3" t="s">
        <v>24</v>
      </c>
      <c r="E222" s="4">
        <f>4*3</f>
        <v>12</v>
      </c>
      <c r="F222" s="4">
        <f>52.17*0.25+3.45*15*0.25*1.1</f>
        <v>27.27375</v>
      </c>
      <c r="G222" s="5">
        <f t="shared" si="8"/>
        <v>327.28499999999997</v>
      </c>
    </row>
    <row r="223" spans="1:16" ht="24" x14ac:dyDescent="0.2">
      <c r="B223" s="24"/>
      <c r="C223" s="2" t="s">
        <v>192</v>
      </c>
      <c r="D223" s="3" t="s">
        <v>61</v>
      </c>
      <c r="E223" s="4">
        <v>1</v>
      </c>
      <c r="F223" s="4">
        <f>5*15</f>
        <v>75</v>
      </c>
      <c r="G223" s="5">
        <f t="shared" si="8"/>
        <v>75</v>
      </c>
    </row>
    <row r="224" spans="1:16" x14ac:dyDescent="0.2">
      <c r="D224" s="37"/>
      <c r="E224" s="38"/>
      <c r="F224" s="38"/>
      <c r="G224" s="5" t="str">
        <f t="shared" si="8"/>
        <v xml:space="preserve">  </v>
      </c>
      <c r="H224" s="23"/>
    </row>
    <row r="225" spans="1:16" x14ac:dyDescent="0.2">
      <c r="B225" s="1" t="s">
        <v>60</v>
      </c>
      <c r="C225" s="1"/>
      <c r="D225" s="3" t="s">
        <v>61</v>
      </c>
      <c r="E225" s="4">
        <f>SUM(G214:G223)</f>
        <v>5878.0441847999991</v>
      </c>
      <c r="F225" s="4">
        <v>0.08</v>
      </c>
      <c r="G225" s="1"/>
      <c r="H225" s="5">
        <f>IF(E225=0,"  ",(IF(F225=0,"  ",+E225*F225)))</f>
        <v>470.24353478399996</v>
      </c>
    </row>
    <row r="226" spans="1:16" x14ac:dyDescent="0.2">
      <c r="D226" s="29"/>
      <c r="J226" s="26"/>
      <c r="K226" s="20"/>
      <c r="L226" s="20"/>
      <c r="M226" s="20"/>
      <c r="N226" s="20"/>
      <c r="O226" s="27"/>
      <c r="P226" s="28"/>
    </row>
    <row r="227" spans="1:16" x14ac:dyDescent="0.2">
      <c r="B227" s="1" t="s">
        <v>62</v>
      </c>
      <c r="G227" s="5" t="str">
        <f>IF(E227=0,"  ",(IF(F227=0,"  ",+E227*F227)))</f>
        <v xml:space="preserve">  </v>
      </c>
      <c r="H227" s="5">
        <f>+G228</f>
        <v>-1798</v>
      </c>
      <c r="J227" s="26"/>
      <c r="K227" s="20"/>
      <c r="L227" s="20"/>
      <c r="M227" s="20"/>
      <c r="N227" s="20"/>
      <c r="O227" s="27"/>
      <c r="P227" s="28"/>
    </row>
    <row r="228" spans="1:16" ht="24" x14ac:dyDescent="0.2">
      <c r="C228" s="2" t="s">
        <v>175</v>
      </c>
      <c r="D228" s="3" t="s">
        <v>61</v>
      </c>
      <c r="E228" s="4">
        <v>1</v>
      </c>
      <c r="F228" s="4">
        <f>+H213+H220+H225</f>
        <v>6348.2877195839992</v>
      </c>
      <c r="G228" s="4">
        <f>-TRUNC((2012-1995)*(100/60/100)*(F228))</f>
        <v>-1798</v>
      </c>
      <c r="J228" s="26"/>
      <c r="K228" s="20"/>
      <c r="L228" s="20"/>
      <c r="M228" s="20"/>
      <c r="N228" s="20"/>
      <c r="O228" s="27"/>
      <c r="P228" s="28"/>
    </row>
    <row r="229" spans="1:16" x14ac:dyDescent="0.2">
      <c r="B229" s="11"/>
      <c r="C229" s="12"/>
      <c r="D229" s="13"/>
      <c r="E229" s="14"/>
      <c r="F229" s="14"/>
      <c r="G229" s="15" t="str">
        <f t="shared" si="8"/>
        <v xml:space="preserve">  </v>
      </c>
      <c r="H229" s="15"/>
    </row>
    <row r="230" spans="1:16" x14ac:dyDescent="0.2">
      <c r="G230" s="5" t="str">
        <f t="shared" si="8"/>
        <v xml:space="preserve">  </v>
      </c>
    </row>
    <row r="231" spans="1:16" x14ac:dyDescent="0.2">
      <c r="C231" s="32" t="s">
        <v>193</v>
      </c>
      <c r="D231" s="33"/>
      <c r="E231" s="34"/>
      <c r="F231" s="34"/>
      <c r="G231" s="5" t="str">
        <f t="shared" si="8"/>
        <v xml:space="preserve">  </v>
      </c>
      <c r="H231" s="35">
        <f>SUM(H213:H230)</f>
        <v>4550.2877195839992</v>
      </c>
    </row>
    <row r="232" spans="1:16" x14ac:dyDescent="0.2">
      <c r="G232" s="5" t="str">
        <f t="shared" si="8"/>
        <v xml:space="preserve">  </v>
      </c>
    </row>
    <row r="233" spans="1:16" x14ac:dyDescent="0.2">
      <c r="G233" s="5" t="str">
        <f t="shared" si="8"/>
        <v xml:space="preserve">  </v>
      </c>
    </row>
    <row r="234" spans="1:16" x14ac:dyDescent="0.2">
      <c r="G234" s="5" t="str">
        <f t="shared" si="8"/>
        <v xml:space="preserve">  </v>
      </c>
    </row>
    <row r="235" spans="1:16" x14ac:dyDescent="0.2">
      <c r="B235" s="36" t="s">
        <v>194</v>
      </c>
      <c r="C235" s="41" t="s">
        <v>195</v>
      </c>
      <c r="G235" s="5" t="str">
        <f t="shared" si="8"/>
        <v xml:space="preserve">  </v>
      </c>
      <c r="L235" s="20" t="s">
        <v>14</v>
      </c>
      <c r="M235" s="20" t="s">
        <v>15</v>
      </c>
      <c r="N235" s="20" t="s">
        <v>16</v>
      </c>
      <c r="O235" s="20" t="s">
        <v>17</v>
      </c>
      <c r="P235" s="20" t="s">
        <v>18</v>
      </c>
    </row>
    <row r="236" spans="1:16" x14ac:dyDescent="0.2">
      <c r="G236" s="5" t="str">
        <f t="shared" si="8"/>
        <v xml:space="preserve">  </v>
      </c>
      <c r="H236" s="5">
        <f>+G237</f>
        <v>1552.3136979999999</v>
      </c>
    </row>
    <row r="237" spans="1:16" ht="36" x14ac:dyDescent="0.2">
      <c r="A237" s="1" t="s">
        <v>196</v>
      </c>
      <c r="B237" s="24"/>
      <c r="C237" s="2" t="s">
        <v>197</v>
      </c>
      <c r="D237" s="37" t="s">
        <v>24</v>
      </c>
      <c r="E237" s="38">
        <v>61.550899999999999</v>
      </c>
      <c r="F237" s="38">
        <v>25.22</v>
      </c>
      <c r="G237" s="5">
        <f t="shared" si="8"/>
        <v>1552.3136979999999</v>
      </c>
      <c r="H237" s="23"/>
      <c r="J237" s="26"/>
      <c r="K237" s="20"/>
      <c r="L237" s="20"/>
      <c r="M237" s="20"/>
      <c r="N237" s="20"/>
      <c r="O237" s="27"/>
      <c r="P237" s="28"/>
    </row>
    <row r="238" spans="1:16" x14ac:dyDescent="0.2">
      <c r="D238" s="37"/>
      <c r="E238" s="38"/>
      <c r="F238" s="38"/>
      <c r="G238" s="5" t="str">
        <f t="shared" si="8"/>
        <v xml:space="preserve">  </v>
      </c>
      <c r="H238" s="23"/>
    </row>
    <row r="239" spans="1:16" x14ac:dyDescent="0.2">
      <c r="B239" s="1" t="s">
        <v>60</v>
      </c>
      <c r="C239" s="1"/>
      <c r="D239" s="3" t="s">
        <v>61</v>
      </c>
      <c r="E239" s="4">
        <f>SUM(G229:G237)</f>
        <v>1552.3136979999999</v>
      </c>
      <c r="F239" s="4">
        <v>0.05</v>
      </c>
      <c r="G239" s="1"/>
      <c r="H239" s="5">
        <f>IF(E239=0,"  ",(IF(F239=0,"  ",+E239*F239)))</f>
        <v>77.615684900000005</v>
      </c>
    </row>
    <row r="240" spans="1:16" x14ac:dyDescent="0.2">
      <c r="D240" s="29"/>
      <c r="J240" s="26"/>
      <c r="K240" s="20"/>
      <c r="L240" s="20"/>
      <c r="M240" s="20"/>
      <c r="N240" s="20"/>
      <c r="O240" s="27"/>
      <c r="P240" s="28"/>
    </row>
    <row r="241" spans="1:16" x14ac:dyDescent="0.2">
      <c r="B241" s="1" t="s">
        <v>62</v>
      </c>
      <c r="G241" s="5" t="str">
        <f>IF(E241=0,"  ",(IF(F241=0,"  ",+E241*F241)))</f>
        <v xml:space="preserve">  </v>
      </c>
      <c r="H241" s="5">
        <f>+G242</f>
        <v>-692</v>
      </c>
      <c r="J241" s="26"/>
      <c r="K241" s="20"/>
      <c r="L241" s="20"/>
      <c r="M241" s="20"/>
      <c r="N241" s="20"/>
      <c r="O241" s="27"/>
      <c r="P241" s="28"/>
    </row>
    <row r="242" spans="1:16" ht="24" x14ac:dyDescent="0.2">
      <c r="C242" s="2" t="s">
        <v>82</v>
      </c>
      <c r="D242" s="3" t="s">
        <v>61</v>
      </c>
      <c r="E242" s="4">
        <v>1</v>
      </c>
      <c r="F242" s="4">
        <f>+H236+H239</f>
        <v>1629.9293828999998</v>
      </c>
      <c r="G242" s="4">
        <f>-TRUNC((2012-1995)*(100/40/100)*(F242))</f>
        <v>-692</v>
      </c>
      <c r="J242" s="26"/>
      <c r="K242" s="20"/>
      <c r="L242" s="20"/>
      <c r="M242" s="20"/>
      <c r="N242" s="20"/>
      <c r="O242" s="27"/>
      <c r="P242" s="28"/>
    </row>
    <row r="243" spans="1:16" x14ac:dyDescent="0.2">
      <c r="B243" s="11"/>
      <c r="C243" s="12"/>
      <c r="D243" s="13"/>
      <c r="E243" s="14"/>
      <c r="F243" s="14"/>
      <c r="G243" s="15" t="str">
        <f t="shared" ref="G243:G294" si="9">IF(E243=0,"  ",(IF(F243=0,"  ",+E243*F243)))</f>
        <v xml:space="preserve">  </v>
      </c>
      <c r="H243" s="15"/>
    </row>
    <row r="244" spans="1:16" x14ac:dyDescent="0.2">
      <c r="G244" s="5" t="str">
        <f t="shared" si="9"/>
        <v xml:space="preserve">  </v>
      </c>
    </row>
    <row r="245" spans="1:16" x14ac:dyDescent="0.2">
      <c r="C245" s="32" t="s">
        <v>193</v>
      </c>
      <c r="D245" s="33"/>
      <c r="E245" s="34"/>
      <c r="F245" s="34"/>
      <c r="G245" s="5" t="str">
        <f t="shared" si="9"/>
        <v xml:space="preserve">  </v>
      </c>
      <c r="H245" s="35">
        <f>SUM(H236:H244)</f>
        <v>937.92938289999984</v>
      </c>
    </row>
    <row r="246" spans="1:16" x14ac:dyDescent="0.2">
      <c r="G246" s="5" t="str">
        <f t="shared" si="9"/>
        <v xml:space="preserve">  </v>
      </c>
    </row>
    <row r="247" spans="1:16" x14ac:dyDescent="0.2">
      <c r="G247" s="5" t="str">
        <f t="shared" si="9"/>
        <v xml:space="preserve">  </v>
      </c>
    </row>
    <row r="248" spans="1:16" x14ac:dyDescent="0.2">
      <c r="G248" s="5" t="str">
        <f t="shared" si="9"/>
        <v xml:space="preserve">  </v>
      </c>
    </row>
    <row r="249" spans="1:16" x14ac:dyDescent="0.2">
      <c r="B249" s="36" t="s">
        <v>198</v>
      </c>
      <c r="C249" s="22" t="s">
        <v>199</v>
      </c>
      <c r="G249" s="5" t="str">
        <f>IF(E249=0,"  ",(IF(F249=0,"  ",+E249*F249)))</f>
        <v xml:space="preserve">  </v>
      </c>
      <c r="L249" s="20" t="s">
        <v>14</v>
      </c>
      <c r="M249" s="20" t="s">
        <v>15</v>
      </c>
      <c r="N249" s="20" t="s">
        <v>16</v>
      </c>
      <c r="O249" s="20" t="s">
        <v>17</v>
      </c>
      <c r="P249" s="20" t="s">
        <v>18</v>
      </c>
    </row>
    <row r="250" spans="1:16" x14ac:dyDescent="0.2">
      <c r="G250" s="5" t="str">
        <f>IF(E250=0,"  ",(IF(F250=0,"  ",+E250*F250)))</f>
        <v xml:space="preserve">  </v>
      </c>
      <c r="H250" s="5">
        <f>SUM(G251:G279)</f>
        <v>23470.506890000004</v>
      </c>
    </row>
    <row r="251" spans="1:16" ht="24" x14ac:dyDescent="0.2">
      <c r="A251" s="1" t="s">
        <v>200</v>
      </c>
      <c r="B251" s="24"/>
      <c r="C251" s="2" t="s">
        <v>201</v>
      </c>
      <c r="D251" s="37" t="s">
        <v>202</v>
      </c>
      <c r="E251" s="38">
        <f>(1.5*2+2.5)*2.5*0.25</f>
        <v>3.4375</v>
      </c>
      <c r="F251" s="38">
        <v>52.17</v>
      </c>
      <c r="G251" s="5">
        <f>IF(E251=0,"  ",(IF(F251=0,"  ",+E251*F251)))</f>
        <v>179.33437499999999</v>
      </c>
      <c r="H251" s="23"/>
      <c r="J251" s="26"/>
      <c r="K251" s="20"/>
      <c r="L251" s="20"/>
      <c r="M251" s="20"/>
      <c r="N251" s="20"/>
      <c r="O251" s="27"/>
      <c r="P251" s="28"/>
    </row>
    <row r="252" spans="1:16" ht="24" x14ac:dyDescent="0.2">
      <c r="A252" s="1" t="s">
        <v>203</v>
      </c>
      <c r="B252" s="24"/>
      <c r="C252" s="2" t="s">
        <v>204</v>
      </c>
      <c r="D252" s="3" t="s">
        <v>24</v>
      </c>
      <c r="E252" s="4">
        <f>1.5*2</f>
        <v>3</v>
      </c>
      <c r="F252" s="4">
        <v>24.02</v>
      </c>
      <c r="G252" s="5">
        <f t="shared" si="9"/>
        <v>72.06</v>
      </c>
    </row>
    <row r="253" spans="1:16" x14ac:dyDescent="0.2">
      <c r="A253" s="1" t="s">
        <v>205</v>
      </c>
      <c r="B253" s="24"/>
      <c r="C253" s="2" t="s">
        <v>206</v>
      </c>
      <c r="D253" s="3" t="s">
        <v>202</v>
      </c>
      <c r="E253" s="4">
        <f>2*3+(1.5*2+2)*0.6*0.2+(1.5*2+2)*0.4*0.6</f>
        <v>7.8</v>
      </c>
      <c r="F253" s="4">
        <f>298.23*0.15</f>
        <v>44.734500000000004</v>
      </c>
      <c r="G253" s="5">
        <f t="shared" si="9"/>
        <v>348.92910000000001</v>
      </c>
    </row>
    <row r="254" spans="1:16" ht="36" x14ac:dyDescent="0.2">
      <c r="A254" s="1" t="s">
        <v>200</v>
      </c>
      <c r="B254" s="24"/>
      <c r="C254" s="2" t="s">
        <v>207</v>
      </c>
      <c r="D254" s="3" t="s">
        <v>202</v>
      </c>
      <c r="E254" s="4">
        <f>(4.09-2)*2.6*0.35+2*2.6*0.3+3*0.35*2.6+2.2*1.2*0.35</f>
        <v>7.1158999999999999</v>
      </c>
      <c r="F254" s="4">
        <v>52.17</v>
      </c>
      <c r="G254" s="5">
        <f t="shared" si="9"/>
        <v>371.23650300000003</v>
      </c>
    </row>
    <row r="255" spans="1:16" x14ac:dyDescent="0.2">
      <c r="A255" s="1" t="s">
        <v>208</v>
      </c>
      <c r="C255" s="2" t="s">
        <v>209</v>
      </c>
      <c r="D255" s="3" t="s">
        <v>61</v>
      </c>
      <c r="E255" s="4">
        <v>1</v>
      </c>
      <c r="F255" s="4">
        <v>250</v>
      </c>
      <c r="G255" s="5">
        <f>IF(E255=0,"  ",(IF(F255=0,"  ",+E255*F255)))</f>
        <v>250</v>
      </c>
    </row>
    <row r="256" spans="1:16" x14ac:dyDescent="0.2">
      <c r="A256" s="1" t="s">
        <v>210</v>
      </c>
      <c r="C256" s="2" t="s">
        <v>211</v>
      </c>
      <c r="D256" s="3" t="s">
        <v>70</v>
      </c>
      <c r="E256" s="4">
        <v>30</v>
      </c>
      <c r="F256" s="4">
        <f>4.67*1.2</f>
        <v>5.6040000000000001</v>
      </c>
      <c r="G256" s="5">
        <f>IF(E256=0,"  ",(IF(F256=0,"  ",+E256*F256)))</f>
        <v>168.12</v>
      </c>
    </row>
    <row r="257" spans="1:16" x14ac:dyDescent="0.2">
      <c r="C257" s="2" t="s">
        <v>212</v>
      </c>
      <c r="G257" s="5" t="str">
        <f t="shared" si="9"/>
        <v xml:space="preserve">  </v>
      </c>
      <c r="L257" s="6" t="s">
        <v>213</v>
      </c>
      <c r="M257" s="6">
        <f>SUM(M258:M261)</f>
        <v>1.976</v>
      </c>
      <c r="O257" s="6" t="s">
        <v>214</v>
      </c>
      <c r="P257" s="7">
        <f>SUM(P258:P261)</f>
        <v>2.262</v>
      </c>
    </row>
    <row r="258" spans="1:16" ht="24" x14ac:dyDescent="0.2">
      <c r="A258" s="1" t="s">
        <v>215</v>
      </c>
      <c r="B258" s="24"/>
      <c r="C258" s="2" t="s">
        <v>216</v>
      </c>
      <c r="D258" s="3" t="s">
        <v>202</v>
      </c>
      <c r="E258" s="4">
        <f>+M257</f>
        <v>1.976</v>
      </c>
      <c r="F258" s="4">
        <v>156.82</v>
      </c>
      <c r="G258" s="5">
        <f t="shared" si="9"/>
        <v>309.87631999999996</v>
      </c>
      <c r="L258" s="6" t="s">
        <v>217</v>
      </c>
      <c r="M258" s="6">
        <f>0.3*0.9*2</f>
        <v>0.54</v>
      </c>
      <c r="O258" s="6" t="s">
        <v>218</v>
      </c>
      <c r="P258" s="7">
        <f>+(1.2+0.85+1.2+4)*0.12*2.6</f>
        <v>2.262</v>
      </c>
    </row>
    <row r="259" spans="1:16" ht="24" x14ac:dyDescent="0.2">
      <c r="A259" s="1" t="s">
        <v>219</v>
      </c>
      <c r="B259" s="24"/>
      <c r="C259" s="2" t="s">
        <v>220</v>
      </c>
      <c r="D259" s="3" t="s">
        <v>24</v>
      </c>
      <c r="E259" s="4">
        <f>+P257</f>
        <v>2.262</v>
      </c>
      <c r="F259" s="4">
        <v>67.05</v>
      </c>
      <c r="G259" s="5">
        <f t="shared" si="9"/>
        <v>151.6671</v>
      </c>
      <c r="L259" s="6" t="s">
        <v>221</v>
      </c>
      <c r="M259" s="6">
        <f>0.3*0.9*2</f>
        <v>0.54</v>
      </c>
    </row>
    <row r="260" spans="1:16" ht="36" x14ac:dyDescent="0.2">
      <c r="A260" s="1" t="s">
        <v>222</v>
      </c>
      <c r="B260" s="24"/>
      <c r="C260" s="2" t="s">
        <v>223</v>
      </c>
      <c r="D260" s="3" t="s">
        <v>27</v>
      </c>
      <c r="E260" s="4">
        <v>10</v>
      </c>
      <c r="F260" s="4">
        <v>172.09</v>
      </c>
      <c r="G260" s="5">
        <f t="shared" si="9"/>
        <v>1720.9</v>
      </c>
      <c r="L260" s="6" t="s">
        <v>224</v>
      </c>
      <c r="M260" s="6">
        <f>0.35*1.6*1.6</f>
        <v>0.89599999999999991</v>
      </c>
    </row>
    <row r="261" spans="1:16" ht="24" x14ac:dyDescent="0.2">
      <c r="A261" s="1" t="s">
        <v>225</v>
      </c>
      <c r="B261" s="24"/>
      <c r="C261" s="2" t="s">
        <v>226</v>
      </c>
      <c r="D261" s="3" t="s">
        <v>202</v>
      </c>
      <c r="E261" s="4">
        <f>4*0.45*0.45</f>
        <v>0.81</v>
      </c>
      <c r="F261" s="4">
        <v>476.19</v>
      </c>
      <c r="G261" s="5">
        <f t="shared" si="9"/>
        <v>385.71390000000002</v>
      </c>
    </row>
    <row r="262" spans="1:16" x14ac:dyDescent="0.2">
      <c r="G262" s="5" t="str">
        <f t="shared" si="9"/>
        <v xml:space="preserve">  </v>
      </c>
    </row>
    <row r="263" spans="1:16" x14ac:dyDescent="0.2">
      <c r="A263" s="1" t="s">
        <v>227</v>
      </c>
      <c r="B263" s="24"/>
      <c r="C263" s="2" t="s">
        <v>228</v>
      </c>
      <c r="D263" s="3" t="s">
        <v>24</v>
      </c>
      <c r="E263" s="4">
        <f>TRUNC(1*2.2*2.6*3*1.5)</f>
        <v>25</v>
      </c>
      <c r="F263" s="4">
        <v>4.76</v>
      </c>
      <c r="G263" s="5">
        <f t="shared" si="9"/>
        <v>119</v>
      </c>
    </row>
    <row r="264" spans="1:16" x14ac:dyDescent="0.2">
      <c r="G264" s="5" t="str">
        <f t="shared" si="9"/>
        <v xml:space="preserve">  </v>
      </c>
      <c r="L264" s="6" t="s">
        <v>229</v>
      </c>
      <c r="M264" s="6">
        <f>SUM(M265:M273)</f>
        <v>13.873250000000002</v>
      </c>
      <c r="P264" s="6">
        <f>SUM(P265:P272)</f>
        <v>4.4652500000000002</v>
      </c>
    </row>
    <row r="265" spans="1:16" ht="48" x14ac:dyDescent="0.2">
      <c r="A265" s="1" t="s">
        <v>230</v>
      </c>
      <c r="B265" s="24"/>
      <c r="C265" s="2" t="s">
        <v>231</v>
      </c>
      <c r="D265" s="3" t="s">
        <v>202</v>
      </c>
      <c r="E265" s="4">
        <f>+M264</f>
        <v>13.873250000000002</v>
      </c>
      <c r="F265" s="4">
        <v>275</v>
      </c>
      <c r="G265" s="5">
        <f t="shared" si="9"/>
        <v>3815.1437500000006</v>
      </c>
      <c r="L265" s="6" t="s">
        <v>232</v>
      </c>
      <c r="M265" s="6">
        <f>2*3*0.2</f>
        <v>1.2000000000000002</v>
      </c>
      <c r="O265" s="6" t="s">
        <v>233</v>
      </c>
      <c r="P265" s="6">
        <f>2*0.25*0.25*0.25</f>
        <v>3.125E-2</v>
      </c>
    </row>
    <row r="266" spans="1:16" ht="48" x14ac:dyDescent="0.2">
      <c r="A266" s="1" t="s">
        <v>234</v>
      </c>
      <c r="B266" s="24"/>
      <c r="C266" s="2" t="s">
        <v>235</v>
      </c>
      <c r="D266" s="3" t="s">
        <v>202</v>
      </c>
      <c r="E266" s="4">
        <f>+P264</f>
        <v>4.4652500000000002</v>
      </c>
      <c r="F266" s="4">
        <v>300</v>
      </c>
      <c r="G266" s="5">
        <f>IF(E266=0,"  ",(IF(F266=0,"  ",+E266*F266)))</f>
        <v>1339.575</v>
      </c>
      <c r="L266" s="6" t="s">
        <v>232</v>
      </c>
      <c r="M266" s="6">
        <f>+(1.5*2+2.5)*0.8*0.2+(1.5*2+2.5)*0.6*0.6</f>
        <v>2.86</v>
      </c>
      <c r="O266" s="6" t="s">
        <v>236</v>
      </c>
      <c r="P266" s="7">
        <f>0.3*0.2*4.5</f>
        <v>0.27</v>
      </c>
    </row>
    <row r="267" spans="1:16" x14ac:dyDescent="0.2">
      <c r="G267" s="5" t="str">
        <f t="shared" si="9"/>
        <v xml:space="preserve">  </v>
      </c>
      <c r="L267" s="6" t="s">
        <v>237</v>
      </c>
      <c r="M267" s="6">
        <f>3*2*0.2*2</f>
        <v>2.4000000000000004</v>
      </c>
      <c r="O267" s="6" t="s">
        <v>238</v>
      </c>
      <c r="P267" s="7">
        <f>0.3*0.3*2.6</f>
        <v>0.23399999999999999</v>
      </c>
    </row>
    <row r="268" spans="1:16" ht="24" x14ac:dyDescent="0.2">
      <c r="A268" s="1" t="s">
        <v>239</v>
      </c>
      <c r="C268" s="2" t="s">
        <v>240</v>
      </c>
      <c r="D268" s="3" t="s">
        <v>24</v>
      </c>
      <c r="E268" s="4">
        <f>11.05*2*4+(8.1+0.6)*2*6-4*2.6</f>
        <v>182.4</v>
      </c>
      <c r="F268" s="4">
        <f>18.41/5*7.5</f>
        <v>27.614999999999998</v>
      </c>
      <c r="G268" s="5">
        <f t="shared" si="9"/>
        <v>5036.9759999999997</v>
      </c>
      <c r="L268" s="6" t="s">
        <v>241</v>
      </c>
      <c r="M268" s="6">
        <f>2*2*0.2</f>
        <v>0.8</v>
      </c>
      <c r="O268" s="6" t="s">
        <v>242</v>
      </c>
      <c r="P268" s="6">
        <f>0.12*5.35*2.5</f>
        <v>1.6049999999999998</v>
      </c>
    </row>
    <row r="269" spans="1:16" x14ac:dyDescent="0.2">
      <c r="A269" s="1" t="s">
        <v>243</v>
      </c>
      <c r="C269" s="2" t="s">
        <v>244</v>
      </c>
      <c r="D269" s="3" t="s">
        <v>24</v>
      </c>
      <c r="E269" s="4">
        <f>+E268</f>
        <v>182.4</v>
      </c>
      <c r="F269" s="4">
        <v>17.010000000000002</v>
      </c>
      <c r="G269" s="5">
        <f t="shared" si="9"/>
        <v>3102.6240000000003</v>
      </c>
      <c r="L269" s="6" t="s">
        <v>245</v>
      </c>
      <c r="M269" s="6">
        <f>3*1*0.2</f>
        <v>0.60000000000000009</v>
      </c>
      <c r="O269" s="6" t="s">
        <v>246</v>
      </c>
      <c r="P269" s="7">
        <f>5.5*1*0.03</f>
        <v>0.16499999999999998</v>
      </c>
    </row>
    <row r="270" spans="1:16" ht="24" x14ac:dyDescent="0.2">
      <c r="A270" s="1" t="s">
        <v>247</v>
      </c>
      <c r="C270" s="2" t="s">
        <v>248</v>
      </c>
      <c r="D270" s="3" t="s">
        <v>24</v>
      </c>
      <c r="E270" s="4">
        <f>+(11.05*2+(8.1+0.6)*1)*2-2.5*2</f>
        <v>56.6</v>
      </c>
      <c r="F270" s="4">
        <f>10.86+2</f>
        <v>12.86</v>
      </c>
      <c r="G270" s="5">
        <f t="shared" si="9"/>
        <v>727.87599999999998</v>
      </c>
      <c r="L270" s="6" t="s">
        <v>233</v>
      </c>
      <c r="M270" s="6">
        <f>2*0.25*0.25*0.25</f>
        <v>3.125E-2</v>
      </c>
      <c r="O270" s="6" t="s">
        <v>249</v>
      </c>
      <c r="P270" s="7">
        <f>+(0.8+0.6*2)*0.1*0.8*2</f>
        <v>0.32000000000000006</v>
      </c>
    </row>
    <row r="271" spans="1:16" x14ac:dyDescent="0.2">
      <c r="A271" s="1" t="s">
        <v>250</v>
      </c>
      <c r="C271" s="2" t="s">
        <v>251</v>
      </c>
      <c r="D271" s="3" t="s">
        <v>24</v>
      </c>
      <c r="E271" s="4">
        <f>+(11.05*2+(8.1+0.6)*2)*0.65</f>
        <v>25.675000000000001</v>
      </c>
      <c r="F271" s="4">
        <f>11.87+4.56</f>
        <v>16.43</v>
      </c>
      <c r="G271" s="5">
        <f t="shared" si="9"/>
        <v>421.84025000000003</v>
      </c>
      <c r="L271" s="6" t="s">
        <v>252</v>
      </c>
      <c r="M271" s="6">
        <f>1.5*2*0.2</f>
        <v>0.60000000000000009</v>
      </c>
      <c r="O271" s="6" t="s">
        <v>249</v>
      </c>
      <c r="P271" s="7">
        <f>+(1.3+0.6*2)*0.1*0.8*2</f>
        <v>0.4</v>
      </c>
    </row>
    <row r="272" spans="1:16" ht="24" x14ac:dyDescent="0.2">
      <c r="A272" s="1" t="s">
        <v>253</v>
      </c>
      <c r="C272" s="2" t="s">
        <v>254</v>
      </c>
      <c r="D272" s="3" t="s">
        <v>24</v>
      </c>
      <c r="E272" s="4">
        <f>+E267</f>
        <v>0</v>
      </c>
      <c r="F272" s="4">
        <v>8.92</v>
      </c>
      <c r="G272" s="5" t="str">
        <f>IF(E272=0,"  ",(IF(F272=0,"  ",+E272*F272)))</f>
        <v xml:space="preserve">  </v>
      </c>
      <c r="L272" s="6" t="s">
        <v>255</v>
      </c>
      <c r="M272" s="6">
        <f>(5.35+2.5*2)*0.2*0.8</f>
        <v>1.6559999999999999</v>
      </c>
      <c r="O272" s="6" t="s">
        <v>256</v>
      </c>
      <c r="P272" s="7">
        <f>4*3*0.12</f>
        <v>1.44</v>
      </c>
    </row>
    <row r="273" spans="1:16" x14ac:dyDescent="0.2">
      <c r="G273" s="5" t="str">
        <f t="shared" si="9"/>
        <v xml:space="preserve">  </v>
      </c>
      <c r="L273" s="6" t="s">
        <v>255</v>
      </c>
      <c r="M273" s="6">
        <f>+(5.35+2.5*2)*0.6*0.6</f>
        <v>3.726</v>
      </c>
    </row>
    <row r="274" spans="1:16" x14ac:dyDescent="0.2">
      <c r="A274" s="1" t="s">
        <v>257</v>
      </c>
      <c r="C274" s="2" t="s">
        <v>258</v>
      </c>
      <c r="D274" s="3" t="s">
        <v>202</v>
      </c>
      <c r="E274" s="4">
        <f>+(11.05*2+(8.1+0.6)*1)*0.65*1.6+4*4*1.6</f>
        <v>57.632000000000005</v>
      </c>
      <c r="F274" s="4">
        <f>8.91*1.1</f>
        <v>9.8010000000000002</v>
      </c>
      <c r="G274" s="5">
        <f t="shared" si="9"/>
        <v>564.8512320000001</v>
      </c>
    </row>
    <row r="275" spans="1:16" ht="36" x14ac:dyDescent="0.2">
      <c r="A275" s="1" t="s">
        <v>259</v>
      </c>
      <c r="C275" s="2" t="s">
        <v>260</v>
      </c>
      <c r="D275" s="3" t="s">
        <v>202</v>
      </c>
      <c r="E275" s="4">
        <f>+E274-4*3*2</f>
        <v>33.632000000000005</v>
      </c>
      <c r="F275" s="4">
        <v>24.48</v>
      </c>
      <c r="G275" s="5">
        <f t="shared" si="9"/>
        <v>823.31136000000015</v>
      </c>
    </row>
    <row r="276" spans="1:16" x14ac:dyDescent="0.2">
      <c r="A276" s="1" t="s">
        <v>261</v>
      </c>
      <c r="C276" s="2" t="s">
        <v>262</v>
      </c>
      <c r="D276" s="3" t="s">
        <v>24</v>
      </c>
      <c r="E276" s="4">
        <f>+(11*2+10*2+4)*2</f>
        <v>92</v>
      </c>
      <c r="F276" s="4">
        <v>2.72</v>
      </c>
      <c r="G276" s="5">
        <f t="shared" si="9"/>
        <v>250.24</v>
      </c>
    </row>
    <row r="277" spans="1:16" ht="24" x14ac:dyDescent="0.2">
      <c r="A277" s="1" t="s">
        <v>263</v>
      </c>
      <c r="C277" s="2" t="s">
        <v>264</v>
      </c>
      <c r="D277" s="3" t="s">
        <v>24</v>
      </c>
      <c r="E277" s="4">
        <f>+E276*0.8</f>
        <v>73.600000000000009</v>
      </c>
      <c r="F277" s="4">
        <f>31.98+7.53/2</f>
        <v>35.744999999999997</v>
      </c>
      <c r="G277" s="5">
        <f t="shared" si="9"/>
        <v>2630.8320000000003</v>
      </c>
    </row>
    <row r="278" spans="1:16" ht="36" x14ac:dyDescent="0.2">
      <c r="A278" s="1" t="s">
        <v>265</v>
      </c>
      <c r="C278" s="2" t="s">
        <v>266</v>
      </c>
      <c r="D278" s="37" t="s">
        <v>27</v>
      </c>
      <c r="E278" s="38">
        <v>35</v>
      </c>
      <c r="F278" s="38">
        <f>16.2*1.2</f>
        <v>19.439999999999998</v>
      </c>
      <c r="G278" s="5">
        <f>IF(E278=0,"  ",(IF(F278=0,"  ",+E278*F278)))</f>
        <v>680.39999999999986</v>
      </c>
      <c r="H278" s="23"/>
    </row>
    <row r="279" spans="1:16" x14ac:dyDescent="0.2">
      <c r="D279" s="37"/>
      <c r="E279" s="38"/>
      <c r="F279" s="38"/>
      <c r="G279" s="5" t="str">
        <f>IF(E279=0,"  ",(IF(F279=0,"  ",+E279*F279)))</f>
        <v xml:space="preserve">  </v>
      </c>
      <c r="H279" s="23"/>
    </row>
    <row r="280" spans="1:16" x14ac:dyDescent="0.2">
      <c r="B280" s="1" t="s">
        <v>60</v>
      </c>
      <c r="C280" s="1"/>
      <c r="D280" s="3" t="s">
        <v>61</v>
      </c>
      <c r="E280" s="4">
        <f>SUM(G251:G277)</f>
        <v>22790.106890000003</v>
      </c>
      <c r="F280" s="4">
        <v>0.08</v>
      </c>
      <c r="G280" s="1"/>
      <c r="H280" s="5">
        <f>IF(E280=0,"  ",(IF(F280=0,"  ",+E280*F280)))</f>
        <v>1823.2085512000003</v>
      </c>
    </row>
    <row r="281" spans="1:16" x14ac:dyDescent="0.2">
      <c r="D281" s="29"/>
      <c r="J281" s="26"/>
      <c r="K281" s="20"/>
      <c r="L281" s="20"/>
      <c r="M281" s="20"/>
      <c r="N281" s="20"/>
      <c r="O281" s="27"/>
      <c r="P281" s="28"/>
    </row>
    <row r="282" spans="1:16" x14ac:dyDescent="0.2">
      <c r="B282" s="1" t="s">
        <v>62</v>
      </c>
      <c r="G282" s="5" t="str">
        <f>IF(E282=0,"  ",(IF(F282=0,"  ",+E282*F282)))</f>
        <v xml:space="preserve">  </v>
      </c>
      <c r="H282" s="5">
        <f>+G283</f>
        <v>-7166</v>
      </c>
      <c r="J282" s="26"/>
      <c r="K282" s="20"/>
      <c r="L282" s="20"/>
      <c r="M282" s="20"/>
      <c r="N282" s="20"/>
      <c r="O282" s="27"/>
      <c r="P282" s="28"/>
    </row>
    <row r="283" spans="1:16" ht="24" x14ac:dyDescent="0.2">
      <c r="C283" s="2" t="s">
        <v>175</v>
      </c>
      <c r="D283" s="3" t="s">
        <v>61</v>
      </c>
      <c r="E283" s="4">
        <v>1</v>
      </c>
      <c r="F283" s="4">
        <f>+H250+H280</f>
        <v>25293.715441200005</v>
      </c>
      <c r="G283" s="4">
        <f>-TRUNC((2012-1995)*(100/60/100)*(F283))</f>
        <v>-7166</v>
      </c>
      <c r="J283" s="26"/>
      <c r="K283" s="20"/>
      <c r="L283" s="20"/>
      <c r="M283" s="20"/>
      <c r="N283" s="20"/>
      <c r="O283" s="27"/>
      <c r="P283" s="28"/>
    </row>
    <row r="284" spans="1:16" x14ac:dyDescent="0.2">
      <c r="B284" s="11"/>
      <c r="C284" s="12"/>
      <c r="D284" s="13"/>
      <c r="E284" s="14"/>
      <c r="F284" s="14"/>
      <c r="G284" s="15" t="str">
        <f>IF(E284=0,"  ",(IF(F284=0,"  ",+E284*F284)))</f>
        <v xml:space="preserve">  </v>
      </c>
      <c r="H284" s="15"/>
    </row>
    <row r="285" spans="1:16" x14ac:dyDescent="0.2">
      <c r="G285" s="5" t="str">
        <f>IF(E285=0,"  ",(IF(F285=0,"  ",+E285*F285)))</f>
        <v xml:space="preserve">  </v>
      </c>
    </row>
    <row r="286" spans="1:16" x14ac:dyDescent="0.2">
      <c r="C286" s="32" t="s">
        <v>193</v>
      </c>
      <c r="D286" s="33"/>
      <c r="E286" s="34"/>
      <c r="F286" s="34"/>
      <c r="G286" s="5" t="str">
        <f>IF(E286=0,"  ",(IF(F286=0,"  ",+E286*F286)))</f>
        <v xml:space="preserve">  </v>
      </c>
      <c r="H286" s="35">
        <f>SUM(H250:H285)</f>
        <v>18127.715441200005</v>
      </c>
    </row>
    <row r="287" spans="1:16" x14ac:dyDescent="0.2">
      <c r="G287" s="5" t="str">
        <f t="shared" si="9"/>
        <v xml:space="preserve">  </v>
      </c>
    </row>
    <row r="288" spans="1:16" x14ac:dyDescent="0.2">
      <c r="G288" s="5" t="str">
        <f t="shared" si="9"/>
        <v xml:space="preserve">  </v>
      </c>
    </row>
    <row r="289" spans="1:16" x14ac:dyDescent="0.2">
      <c r="G289" s="5" t="str">
        <f t="shared" si="9"/>
        <v xml:space="preserve">  </v>
      </c>
    </row>
    <row r="290" spans="1:16" x14ac:dyDescent="0.2">
      <c r="B290" s="36" t="s">
        <v>267</v>
      </c>
      <c r="C290" s="22" t="s">
        <v>268</v>
      </c>
      <c r="G290" s="5" t="str">
        <f t="shared" si="9"/>
        <v xml:space="preserve">  </v>
      </c>
      <c r="L290" s="20" t="s">
        <v>14</v>
      </c>
      <c r="M290" s="20" t="s">
        <v>15</v>
      </c>
      <c r="N290" s="20" t="s">
        <v>16</v>
      </c>
      <c r="O290" s="20" t="s">
        <v>17</v>
      </c>
      <c r="P290" s="20" t="s">
        <v>18</v>
      </c>
    </row>
    <row r="291" spans="1:16" x14ac:dyDescent="0.2">
      <c r="G291" s="5" t="str">
        <f t="shared" si="9"/>
        <v xml:space="preserve">  </v>
      </c>
      <c r="H291" s="5">
        <f>SUM(G292:G293)</f>
        <v>4674.5387919999994</v>
      </c>
    </row>
    <row r="292" spans="1:16" ht="36" x14ac:dyDescent="0.2">
      <c r="A292" s="1" t="s">
        <v>269</v>
      </c>
      <c r="C292" s="2" t="s">
        <v>270</v>
      </c>
      <c r="D292" s="37" t="s">
        <v>24</v>
      </c>
      <c r="E292" s="38">
        <v>712.92679999999996</v>
      </c>
      <c r="F292" s="38">
        <v>2.96</v>
      </c>
      <c r="G292" s="5">
        <f t="shared" si="9"/>
        <v>2110.263328</v>
      </c>
      <c r="H292" s="23"/>
    </row>
    <row r="293" spans="1:16" ht="24" x14ac:dyDescent="0.2">
      <c r="A293" s="1" t="s">
        <v>271</v>
      </c>
      <c r="C293" s="2" t="s">
        <v>272</v>
      </c>
      <c r="D293" s="3" t="s">
        <v>24</v>
      </c>
      <c r="E293" s="4">
        <v>543.27869999999996</v>
      </c>
      <c r="F293" s="4">
        <v>4.72</v>
      </c>
      <c r="G293" s="5">
        <f t="shared" si="9"/>
        <v>2564.2754639999998</v>
      </c>
    </row>
    <row r="294" spans="1:16" x14ac:dyDescent="0.2">
      <c r="G294" s="5" t="str">
        <f t="shared" si="9"/>
        <v xml:space="preserve">  </v>
      </c>
    </row>
    <row r="295" spans="1:16" x14ac:dyDescent="0.2">
      <c r="B295" s="1" t="s">
        <v>60</v>
      </c>
      <c r="C295" s="1"/>
      <c r="D295" s="3" t="s">
        <v>61</v>
      </c>
      <c r="E295" s="4">
        <f>SUM(G292:G293)</f>
        <v>4674.5387919999994</v>
      </c>
      <c r="F295" s="4">
        <v>0.08</v>
      </c>
      <c r="G295" s="1"/>
      <c r="H295" s="5">
        <f>IF(E295=0,"  ",(IF(F295=0,"  ",+E295*F295)))</f>
        <v>373.96310335999993</v>
      </c>
    </row>
    <row r="296" spans="1:16" x14ac:dyDescent="0.2">
      <c r="D296" s="29"/>
    </row>
    <row r="297" spans="1:16" x14ac:dyDescent="0.2">
      <c r="B297" s="1" t="s">
        <v>62</v>
      </c>
      <c r="G297" s="5" t="str">
        <f>IF(E297=0,"  ",(IF(F297=0,"  ",+E297*F297)))</f>
        <v xml:space="preserve">  </v>
      </c>
      <c r="H297" s="5">
        <f>+G299+G298</f>
        <v>-3358.263328</v>
      </c>
    </row>
    <row r="298" spans="1:16" ht="24" x14ac:dyDescent="0.2">
      <c r="C298" s="2" t="s">
        <v>82</v>
      </c>
      <c r="D298" s="3" t="s">
        <v>61</v>
      </c>
      <c r="E298" s="4">
        <v>1</v>
      </c>
      <c r="F298" s="4">
        <f>+G293+H295</f>
        <v>2938.2385673599997</v>
      </c>
      <c r="G298" s="4">
        <f>-TRUNC((2012-1995)*(100/40/100)*(F298))</f>
        <v>-1248</v>
      </c>
    </row>
    <row r="299" spans="1:16" ht="24" x14ac:dyDescent="0.2">
      <c r="C299" s="2" t="s">
        <v>273</v>
      </c>
      <c r="D299" s="3" t="s">
        <v>61</v>
      </c>
      <c r="E299" s="4">
        <v>1</v>
      </c>
      <c r="F299" s="4">
        <f>+G292</f>
        <v>2110.263328</v>
      </c>
      <c r="G299" s="4">
        <f>IF(2012-1995&gt;6,-F299,-TRUNC((2012-1995)*(100/60/6)*(F299)))</f>
        <v>-2110.263328</v>
      </c>
    </row>
    <row r="300" spans="1:16" x14ac:dyDescent="0.2">
      <c r="B300" s="11"/>
      <c r="C300" s="12"/>
      <c r="D300" s="13"/>
      <c r="E300" s="14"/>
      <c r="F300" s="14"/>
      <c r="G300" s="15" t="str">
        <f>IF(E300=0,"  ",(IF(F300=0,"  ",+E300*F300)))</f>
        <v xml:space="preserve">  </v>
      </c>
      <c r="H300" s="15"/>
    </row>
    <row r="301" spans="1:16" x14ac:dyDescent="0.2">
      <c r="G301" s="5" t="str">
        <f>IF(E301=0,"  ",(IF(F301=0,"  ",+E301*F301)))</f>
        <v xml:space="preserve">  </v>
      </c>
    </row>
    <row r="302" spans="1:16" x14ac:dyDescent="0.2">
      <c r="C302" s="32" t="s">
        <v>193</v>
      </c>
      <c r="D302" s="33"/>
      <c r="E302" s="34"/>
      <c r="F302" s="34"/>
      <c r="G302" s="5" t="str">
        <f>IF(E302=0,"  ",(IF(F302=0,"  ",+E302*F302)))</f>
        <v xml:space="preserve">  </v>
      </c>
      <c r="H302" s="35">
        <f>SUM(H291:H301)</f>
        <v>1690.2385673599993</v>
      </c>
    </row>
    <row r="303" spans="1:16" x14ac:dyDescent="0.2">
      <c r="G303" s="5" t="str">
        <f t="shared" ref="G303:G377" si="10">IF(E303=0,"  ",(IF(F303=0,"  ",+E303*F303)))</f>
        <v xml:space="preserve">  </v>
      </c>
    </row>
    <row r="304" spans="1:16" x14ac:dyDescent="0.2">
      <c r="G304" s="5" t="str">
        <f t="shared" si="10"/>
        <v xml:space="preserve">  </v>
      </c>
    </row>
    <row r="305" spans="1:16" x14ac:dyDescent="0.2">
      <c r="G305" s="5" t="str">
        <f t="shared" si="10"/>
        <v xml:space="preserve">  </v>
      </c>
    </row>
    <row r="306" spans="1:16" x14ac:dyDescent="0.2">
      <c r="B306" s="36" t="s">
        <v>274</v>
      </c>
      <c r="C306" s="22" t="s">
        <v>275</v>
      </c>
      <c r="G306" s="5" t="str">
        <f t="shared" si="10"/>
        <v xml:space="preserve">  </v>
      </c>
      <c r="L306" s="20" t="s">
        <v>14</v>
      </c>
      <c r="M306" s="20" t="s">
        <v>15</v>
      </c>
      <c r="N306" s="20" t="s">
        <v>16</v>
      </c>
      <c r="O306" s="20" t="s">
        <v>17</v>
      </c>
      <c r="P306" s="20" t="s">
        <v>18</v>
      </c>
    </row>
    <row r="307" spans="1:16" x14ac:dyDescent="0.2">
      <c r="G307" s="5" t="str">
        <f t="shared" si="10"/>
        <v xml:space="preserve">  </v>
      </c>
      <c r="H307" s="1"/>
    </row>
    <row r="308" spans="1:16" x14ac:dyDescent="0.2">
      <c r="B308" s="1" t="s">
        <v>276</v>
      </c>
      <c r="H308" s="5">
        <f>SUM(G309)</f>
        <v>954</v>
      </c>
    </row>
    <row r="309" spans="1:16" ht="24" x14ac:dyDescent="0.2">
      <c r="A309" s="1" t="s">
        <v>269</v>
      </c>
      <c r="B309" s="24"/>
      <c r="C309" s="2" t="s">
        <v>277</v>
      </c>
      <c r="D309" s="37" t="s">
        <v>27</v>
      </c>
      <c r="E309" s="38">
        <f>2.5+2.5+0.3</f>
        <v>5.3</v>
      </c>
      <c r="F309" s="38">
        <v>180</v>
      </c>
      <c r="G309" s="5">
        <f t="shared" si="10"/>
        <v>954</v>
      </c>
      <c r="H309" s="23"/>
    </row>
    <row r="310" spans="1:16" x14ac:dyDescent="0.2">
      <c r="B310" s="1" t="s">
        <v>278</v>
      </c>
      <c r="D310" s="37"/>
      <c r="E310" s="38"/>
      <c r="F310" s="38"/>
      <c r="H310" s="23">
        <f>SUM(G311)</f>
        <v>249.12</v>
      </c>
    </row>
    <row r="311" spans="1:16" ht="24" x14ac:dyDescent="0.2">
      <c r="A311" s="1" t="s">
        <v>279</v>
      </c>
      <c r="B311" s="24"/>
      <c r="C311" s="2" t="s">
        <v>280</v>
      </c>
      <c r="D311" s="3" t="s">
        <v>70</v>
      </c>
      <c r="E311" s="4">
        <v>10</v>
      </c>
      <c r="F311" s="4">
        <f>6.92*4*0.9</f>
        <v>24.911999999999999</v>
      </c>
      <c r="G311" s="5">
        <f t="shared" si="10"/>
        <v>249.12</v>
      </c>
    </row>
    <row r="312" spans="1:16" x14ac:dyDescent="0.2">
      <c r="B312" s="1" t="s">
        <v>281</v>
      </c>
      <c r="H312" s="5">
        <f>SUM(G313:G317)</f>
        <v>5710.69</v>
      </c>
    </row>
    <row r="313" spans="1:16" ht="36" x14ac:dyDescent="0.2">
      <c r="B313" s="42"/>
      <c r="C313" s="2" t="s">
        <v>282</v>
      </c>
      <c r="D313" s="3" t="s">
        <v>70</v>
      </c>
      <c r="E313" s="4">
        <v>1</v>
      </c>
      <c r="F313" s="4">
        <v>850</v>
      </c>
      <c r="G313" s="5">
        <f t="shared" si="10"/>
        <v>850</v>
      </c>
    </row>
    <row r="314" spans="1:16" x14ac:dyDescent="0.2">
      <c r="B314" s="42"/>
      <c r="C314" s="2" t="s">
        <v>283</v>
      </c>
      <c r="D314" s="3" t="s">
        <v>70</v>
      </c>
      <c r="E314" s="4">
        <v>1</v>
      </c>
      <c r="F314" s="4">
        <v>712</v>
      </c>
      <c r="G314" s="5">
        <f t="shared" si="10"/>
        <v>712</v>
      </c>
    </row>
    <row r="315" spans="1:16" ht="36" x14ac:dyDescent="0.2">
      <c r="B315" s="42"/>
      <c r="C315" s="2" t="s">
        <v>284</v>
      </c>
      <c r="D315" s="3" t="s">
        <v>61</v>
      </c>
      <c r="E315" s="4">
        <v>1</v>
      </c>
      <c r="F315" s="4">
        <v>1500</v>
      </c>
      <c r="G315" s="5">
        <f t="shared" si="10"/>
        <v>1500</v>
      </c>
    </row>
    <row r="316" spans="1:16" ht="60" x14ac:dyDescent="0.2">
      <c r="B316" s="42"/>
      <c r="C316" s="2" t="s">
        <v>285</v>
      </c>
      <c r="D316" s="3" t="s">
        <v>27</v>
      </c>
      <c r="E316" s="4">
        <v>100</v>
      </c>
      <c r="F316" s="4">
        <v>9.4600000000000009</v>
      </c>
      <c r="G316" s="5">
        <f t="shared" si="10"/>
        <v>946.00000000000011</v>
      </c>
    </row>
    <row r="317" spans="1:16" ht="24" x14ac:dyDescent="0.2">
      <c r="A317" s="1" t="s">
        <v>286</v>
      </c>
      <c r="B317" s="42"/>
      <c r="C317" s="2" t="s">
        <v>287</v>
      </c>
      <c r="D317" s="3" t="s">
        <v>70</v>
      </c>
      <c r="E317" s="4">
        <v>11</v>
      </c>
      <c r="F317" s="4">
        <v>154.79</v>
      </c>
      <c r="G317" s="5">
        <f t="shared" si="10"/>
        <v>1702.6899999999998</v>
      </c>
    </row>
    <row r="318" spans="1:16" x14ac:dyDescent="0.2">
      <c r="B318" s="1" t="s">
        <v>288</v>
      </c>
      <c r="G318" s="5" t="str">
        <f t="shared" si="10"/>
        <v xml:space="preserve">  </v>
      </c>
      <c r="H318" s="5">
        <f>SUM(G319)</f>
        <v>4500</v>
      </c>
    </row>
    <row r="319" spans="1:16" ht="48" x14ac:dyDescent="0.2">
      <c r="C319" s="2" t="s">
        <v>289</v>
      </c>
      <c r="D319" s="3" t="s">
        <v>61</v>
      </c>
      <c r="E319" s="4">
        <v>1</v>
      </c>
      <c r="F319" s="4">
        <v>4500</v>
      </c>
      <c r="G319" s="5">
        <f t="shared" si="10"/>
        <v>4500</v>
      </c>
    </row>
    <row r="320" spans="1:16" x14ac:dyDescent="0.2">
      <c r="B320" s="1" t="s">
        <v>290</v>
      </c>
      <c r="G320" s="5" t="str">
        <f t="shared" si="10"/>
        <v xml:space="preserve">  </v>
      </c>
      <c r="H320" s="5">
        <f>SUM(G321:G321)</f>
        <v>2500</v>
      </c>
    </row>
    <row r="321" spans="2:8" ht="36" x14ac:dyDescent="0.2">
      <c r="C321" s="2" t="s">
        <v>291</v>
      </c>
      <c r="D321" s="3" t="s">
        <v>61</v>
      </c>
      <c r="E321" s="4">
        <v>1</v>
      </c>
      <c r="F321" s="4">
        <v>2500</v>
      </c>
      <c r="G321" s="5">
        <f t="shared" si="10"/>
        <v>2500</v>
      </c>
    </row>
    <row r="322" spans="2:8" x14ac:dyDescent="0.2">
      <c r="B322" s="1" t="s">
        <v>292</v>
      </c>
      <c r="G322" s="5" t="str">
        <f t="shared" si="10"/>
        <v xml:space="preserve">  </v>
      </c>
      <c r="H322" s="5">
        <f>SUM(G323:G324)</f>
        <v>2836.5187000000001</v>
      </c>
    </row>
    <row r="323" spans="2:8" x14ac:dyDescent="0.2">
      <c r="C323" s="2" t="s">
        <v>293</v>
      </c>
      <c r="D323" s="3" t="s">
        <v>24</v>
      </c>
      <c r="E323" s="4">
        <v>243.0034</v>
      </c>
      <c r="F323" s="4">
        <v>5.5</v>
      </c>
      <c r="G323" s="5">
        <f t="shared" si="10"/>
        <v>1336.5187000000001</v>
      </c>
    </row>
    <row r="324" spans="2:8" ht="24" x14ac:dyDescent="0.2">
      <c r="C324" s="2" t="s">
        <v>294</v>
      </c>
      <c r="D324" s="3" t="s">
        <v>21</v>
      </c>
      <c r="E324" s="4">
        <v>100</v>
      </c>
      <c r="F324" s="4">
        <v>15</v>
      </c>
      <c r="G324" s="5">
        <f t="shared" si="10"/>
        <v>1500</v>
      </c>
    </row>
    <row r="325" spans="2:8" x14ac:dyDescent="0.2">
      <c r="G325" s="5" t="str">
        <f t="shared" si="10"/>
        <v xml:space="preserve">  </v>
      </c>
    </row>
    <row r="326" spans="2:8" x14ac:dyDescent="0.2">
      <c r="B326" s="1" t="s">
        <v>60</v>
      </c>
      <c r="C326" s="1"/>
      <c r="D326" s="3" t="s">
        <v>61</v>
      </c>
      <c r="E326" s="4">
        <f>SUM(G309:G324)</f>
        <v>16750.328699999998</v>
      </c>
      <c r="F326" s="4">
        <v>0.08</v>
      </c>
      <c r="G326" s="1"/>
      <c r="H326" s="5">
        <f>IF(E326=0,"  ",(IF(F326=0,"  ",+E326*F326)))</f>
        <v>1340.0262959999998</v>
      </c>
    </row>
    <row r="327" spans="2:8" x14ac:dyDescent="0.2">
      <c r="D327" s="29"/>
    </row>
    <row r="328" spans="2:8" x14ac:dyDescent="0.2">
      <c r="B328" s="1" t="s">
        <v>62</v>
      </c>
      <c r="G328" s="5" t="str">
        <f>IF(E328=0,"  ",(IF(F328=0,"  ",+E328*F328)))</f>
        <v xml:space="preserve">  </v>
      </c>
      <c r="H328" s="5">
        <f>+G330+G329</f>
        <v>-6853</v>
      </c>
    </row>
    <row r="329" spans="2:8" ht="24" x14ac:dyDescent="0.2">
      <c r="C329" s="2" t="s">
        <v>82</v>
      </c>
      <c r="D329" s="3" t="s">
        <v>61</v>
      </c>
      <c r="E329" s="4">
        <v>1</v>
      </c>
      <c r="F329" s="4">
        <f>+H308+H310+H318+H320+G317+G316+G313</f>
        <v>11701.81</v>
      </c>
      <c r="G329" s="4">
        <f>-TRUNC((2012-1995)*(100/40/100)*(F329))</f>
        <v>-4973</v>
      </c>
    </row>
    <row r="330" spans="2:8" ht="24" x14ac:dyDescent="0.2">
      <c r="C330" s="2" t="s">
        <v>295</v>
      </c>
      <c r="D330" s="3" t="s">
        <v>61</v>
      </c>
      <c r="E330" s="4">
        <v>1</v>
      </c>
      <c r="F330" s="4">
        <f>+G314+G315</f>
        <v>2212</v>
      </c>
      <c r="G330" s="4">
        <f>-TRUNC((2012-1995)*(100/20/100)*(F330))</f>
        <v>-1880</v>
      </c>
    </row>
    <row r="331" spans="2:8" x14ac:dyDescent="0.2">
      <c r="B331" s="11"/>
      <c r="C331" s="12"/>
      <c r="D331" s="13"/>
      <c r="E331" s="14"/>
      <c r="F331" s="14"/>
      <c r="G331" s="15" t="str">
        <f>IF(E331=0,"  ",(IF(F331=0,"  ",+E331*F331)))</f>
        <v xml:space="preserve">  </v>
      </c>
      <c r="H331" s="15"/>
    </row>
    <row r="332" spans="2:8" x14ac:dyDescent="0.2">
      <c r="G332" s="5" t="str">
        <f>IF(E332=0,"  ",(IF(F332=0,"  ",+E332*F332)))</f>
        <v xml:space="preserve">  </v>
      </c>
    </row>
    <row r="333" spans="2:8" x14ac:dyDescent="0.2">
      <c r="C333" s="32" t="s">
        <v>193</v>
      </c>
      <c r="D333" s="33"/>
      <c r="E333" s="34"/>
      <c r="F333" s="34"/>
      <c r="G333" s="5" t="str">
        <f>IF(E333=0,"  ",(IF(F333=0,"  ",+E333*F333)))</f>
        <v xml:space="preserve">  </v>
      </c>
      <c r="H333" s="35">
        <f>SUM(H308:H332)</f>
        <v>11237.354995999998</v>
      </c>
    </row>
    <row r="334" spans="2:8" x14ac:dyDescent="0.2">
      <c r="G334" s="5" t="str">
        <f t="shared" si="10"/>
        <v xml:space="preserve">  </v>
      </c>
    </row>
    <row r="335" spans="2:8" x14ac:dyDescent="0.2">
      <c r="G335" s="5" t="str">
        <f t="shared" si="10"/>
        <v xml:space="preserve">  </v>
      </c>
    </row>
    <row r="336" spans="2:8" x14ac:dyDescent="0.2">
      <c r="G336" s="5" t="str">
        <f t="shared" si="10"/>
        <v xml:space="preserve">  </v>
      </c>
    </row>
    <row r="337" spans="1:16" x14ac:dyDescent="0.2">
      <c r="B337" s="36" t="s">
        <v>296</v>
      </c>
      <c r="C337" s="22" t="s">
        <v>297</v>
      </c>
      <c r="G337" s="5" t="str">
        <f>IF(E337=0,"  ",(IF(F337=0,"  ",+E337*F337)))</f>
        <v xml:space="preserve">  </v>
      </c>
      <c r="L337" s="20" t="s">
        <v>14</v>
      </c>
      <c r="M337" s="20" t="s">
        <v>15</v>
      </c>
      <c r="N337" s="20" t="s">
        <v>16</v>
      </c>
      <c r="O337" s="20" t="s">
        <v>17</v>
      </c>
      <c r="P337" s="20" t="s">
        <v>18</v>
      </c>
    </row>
    <row r="338" spans="1:16" x14ac:dyDescent="0.2">
      <c r="G338" s="5" t="str">
        <f>IF(E338=0,"  ",(IF(F338=0,"  ",+E338*F338)))</f>
        <v xml:space="preserve">  </v>
      </c>
      <c r="H338" s="1"/>
    </row>
    <row r="339" spans="1:16" x14ac:dyDescent="0.2">
      <c r="B339" s="1" t="s">
        <v>298</v>
      </c>
      <c r="H339" s="5">
        <f>SUM(G340:G344)</f>
        <v>3552.54648</v>
      </c>
    </row>
    <row r="340" spans="1:16" ht="48" x14ac:dyDescent="0.2">
      <c r="C340" s="2" t="s">
        <v>299</v>
      </c>
      <c r="D340" s="37" t="s">
        <v>61</v>
      </c>
      <c r="E340" s="38">
        <v>1</v>
      </c>
      <c r="F340" s="38">
        <f>+(3.47+0.9)*2*200</f>
        <v>1748</v>
      </c>
      <c r="G340" s="5">
        <f>IF(E340=0,"  ",(IF(F340=0,"  ",+E340*F340)))</f>
        <v>1748</v>
      </c>
      <c r="H340" s="23"/>
    </row>
    <row r="341" spans="1:16" x14ac:dyDescent="0.2">
      <c r="C341" s="2" t="s">
        <v>300</v>
      </c>
      <c r="D341" s="3" t="s">
        <v>61</v>
      </c>
      <c r="E341" s="4">
        <v>1</v>
      </c>
      <c r="F341" s="4">
        <f>650*1.4</f>
        <v>909.99999999999989</v>
      </c>
      <c r="G341" s="5">
        <f t="shared" si="10"/>
        <v>909.99999999999989</v>
      </c>
    </row>
    <row r="342" spans="1:16" ht="48" x14ac:dyDescent="0.2">
      <c r="A342" s="1" t="s">
        <v>230</v>
      </c>
      <c r="C342" s="2" t="s">
        <v>231</v>
      </c>
      <c r="D342" s="3" t="s">
        <v>202</v>
      </c>
      <c r="E342" s="4">
        <f>+M342</f>
        <v>3.0861600000000005</v>
      </c>
      <c r="F342" s="4">
        <v>275</v>
      </c>
      <c r="G342" s="5">
        <f t="shared" si="10"/>
        <v>848.69400000000007</v>
      </c>
      <c r="L342" s="6" t="s">
        <v>301</v>
      </c>
      <c r="M342" s="6">
        <f>SUM(M343:M344)</f>
        <v>3.0861600000000005</v>
      </c>
      <c r="O342" s="6">
        <f>0.8*0.6*6</f>
        <v>2.88</v>
      </c>
      <c r="P342" s="6"/>
    </row>
    <row r="343" spans="1:16" x14ac:dyDescent="0.2">
      <c r="A343" s="1" t="s">
        <v>257</v>
      </c>
      <c r="C343" s="2" t="s">
        <v>302</v>
      </c>
      <c r="D343" s="3" t="s">
        <v>202</v>
      </c>
      <c r="E343" s="4">
        <f>+O342</f>
        <v>2.88</v>
      </c>
      <c r="F343" s="4">
        <f>8.91*1.1</f>
        <v>9.8010000000000002</v>
      </c>
      <c r="G343" s="5">
        <f t="shared" si="10"/>
        <v>28.226879999999998</v>
      </c>
      <c r="L343" s="6" t="s">
        <v>303</v>
      </c>
      <c r="M343" s="6">
        <f>0.28*0.42*2.2*3</f>
        <v>0.77616000000000018</v>
      </c>
    </row>
    <row r="344" spans="1:16" ht="24" x14ac:dyDescent="0.2">
      <c r="A344" s="1" t="s">
        <v>259</v>
      </c>
      <c r="C344" s="2" t="s">
        <v>304</v>
      </c>
      <c r="D344" s="3" t="s">
        <v>202</v>
      </c>
      <c r="E344" s="4">
        <f>0.2*0.6*6</f>
        <v>0.72</v>
      </c>
      <c r="F344" s="4">
        <v>24.48</v>
      </c>
      <c r="G344" s="5">
        <f t="shared" si="10"/>
        <v>17.625599999999999</v>
      </c>
      <c r="L344" s="6" t="s">
        <v>305</v>
      </c>
      <c r="M344" s="6">
        <f>0.6*0.7*5.5</f>
        <v>2.31</v>
      </c>
    </row>
    <row r="345" spans="1:16" x14ac:dyDescent="0.2">
      <c r="G345" s="5" t="str">
        <f t="shared" si="10"/>
        <v xml:space="preserve">  </v>
      </c>
    </row>
    <row r="346" spans="1:16" x14ac:dyDescent="0.2">
      <c r="B346" s="1" t="s">
        <v>306</v>
      </c>
      <c r="G346" s="5" t="str">
        <f t="shared" si="10"/>
        <v xml:space="preserve">  </v>
      </c>
      <c r="H346" s="5">
        <f>SUM(G347:G350)</f>
        <v>6896.8951999999999</v>
      </c>
    </row>
    <row r="347" spans="1:16" ht="48" x14ac:dyDescent="0.2">
      <c r="A347" s="1" t="s">
        <v>230</v>
      </c>
      <c r="B347" s="24"/>
      <c r="C347" s="2" t="s">
        <v>231</v>
      </c>
      <c r="D347" s="3" t="s">
        <v>202</v>
      </c>
      <c r="E347" s="4">
        <f>+M347</f>
        <v>15.959999999999999</v>
      </c>
      <c r="F347" s="4">
        <v>250</v>
      </c>
      <c r="G347" s="5">
        <f>IF(E347=0,"  ",(IF(F347=0,"  ",+E347*F347)))</f>
        <v>3989.9999999999995</v>
      </c>
      <c r="L347" s="6" t="s">
        <v>301</v>
      </c>
      <c r="M347" s="6">
        <f>+M348*O348</f>
        <v>15.959999999999999</v>
      </c>
      <c r="O347" s="6">
        <f>+M358/0.6*1</f>
        <v>0</v>
      </c>
      <c r="P347" s="6"/>
    </row>
    <row r="348" spans="1:16" ht="24" x14ac:dyDescent="0.2">
      <c r="A348" s="1" t="s">
        <v>257</v>
      </c>
      <c r="B348" s="24"/>
      <c r="C348" s="2" t="s">
        <v>307</v>
      </c>
      <c r="D348" s="3" t="s">
        <v>202</v>
      </c>
      <c r="E348" s="4">
        <f>+M350*O348</f>
        <v>15.200000000000001</v>
      </c>
      <c r="F348" s="4">
        <f>8.91*1.1</f>
        <v>9.8010000000000002</v>
      </c>
      <c r="G348" s="5">
        <f>IF(E348=0,"  ",(IF(F348=0,"  ",+E348*F348)))</f>
        <v>148.9752</v>
      </c>
      <c r="L348" s="6" t="s">
        <v>305</v>
      </c>
      <c r="M348" s="6">
        <f>0.6*0.7</f>
        <v>0.42</v>
      </c>
      <c r="O348" s="6">
        <v>38</v>
      </c>
      <c r="P348" s="7" t="s">
        <v>308</v>
      </c>
    </row>
    <row r="349" spans="1:16" ht="24" x14ac:dyDescent="0.2">
      <c r="A349" s="1" t="s">
        <v>259</v>
      </c>
      <c r="B349" s="24"/>
      <c r="C349" s="2" t="s">
        <v>304</v>
      </c>
      <c r="D349" s="3" t="s">
        <v>202</v>
      </c>
      <c r="E349" s="4">
        <f>0.2*0.5*40</f>
        <v>4</v>
      </c>
      <c r="F349" s="4">
        <v>24.48</v>
      </c>
      <c r="G349" s="5">
        <f>IF(E349=0,"  ",(IF(F349=0,"  ",+E349*F349)))</f>
        <v>97.92</v>
      </c>
    </row>
    <row r="350" spans="1:16" x14ac:dyDescent="0.2">
      <c r="B350" s="24"/>
      <c r="C350" s="2" t="s">
        <v>309</v>
      </c>
      <c r="D350" s="3" t="s">
        <v>70</v>
      </c>
      <c r="E350" s="4">
        <f>TRUNC(40/0.3)</f>
        <v>133</v>
      </c>
      <c r="F350" s="4">
        <v>20</v>
      </c>
      <c r="G350" s="5">
        <f t="shared" si="10"/>
        <v>2660</v>
      </c>
      <c r="M350" s="6">
        <f>0.8*0.5</f>
        <v>0.4</v>
      </c>
    </row>
    <row r="352" spans="1:16" x14ac:dyDescent="0.2">
      <c r="B352" s="1" t="s">
        <v>310</v>
      </c>
      <c r="H352" s="5">
        <f>SUM(G353:G356)</f>
        <v>2693.5383336</v>
      </c>
    </row>
    <row r="353" spans="1:8" x14ac:dyDescent="0.2">
      <c r="A353" s="1" t="s">
        <v>311</v>
      </c>
      <c r="B353" s="24"/>
      <c r="C353" s="2" t="s">
        <v>312</v>
      </c>
      <c r="D353" s="3" t="s">
        <v>70</v>
      </c>
      <c r="E353" s="4">
        <v>30</v>
      </c>
      <c r="F353" s="4">
        <v>16.36</v>
      </c>
      <c r="G353" s="5">
        <f>IF(E353=0,"  ",(IF(F353=0,"  ",+E353*F353)))</f>
        <v>490.79999999999995</v>
      </c>
    </row>
    <row r="354" spans="1:8" ht="24" x14ac:dyDescent="0.2">
      <c r="A354" s="2" t="s">
        <v>313</v>
      </c>
      <c r="C354" s="2" t="s">
        <v>314</v>
      </c>
      <c r="D354" s="3" t="s">
        <v>202</v>
      </c>
      <c r="E354" s="4">
        <v>46.777079999999998</v>
      </c>
      <c r="F354" s="4">
        <f>4.62+4.9</f>
        <v>9.52</v>
      </c>
      <c r="G354" s="5">
        <f>IF(E354=0,"  ",(IF(F354=0,"  ",+E354*F354)))</f>
        <v>445.31780159999994</v>
      </c>
    </row>
    <row r="355" spans="1:8" ht="24" x14ac:dyDescent="0.2">
      <c r="A355" s="1" t="s">
        <v>315</v>
      </c>
      <c r="C355" s="2" t="s">
        <v>316</v>
      </c>
      <c r="D355" s="3" t="s">
        <v>202</v>
      </c>
      <c r="E355" s="4">
        <f>+E354</f>
        <v>46.777079999999998</v>
      </c>
      <c r="F355" s="4">
        <f>25.4+2.5</f>
        <v>27.9</v>
      </c>
      <c r="G355" s="5">
        <f>IF(E355=0,"  ",(IF(F355=0,"  ",+E355*F355)))</f>
        <v>1305.0805319999999</v>
      </c>
    </row>
    <row r="356" spans="1:8" ht="24" x14ac:dyDescent="0.2">
      <c r="A356" s="2" t="s">
        <v>317</v>
      </c>
      <c r="C356" s="2" t="s">
        <v>318</v>
      </c>
      <c r="D356" s="3" t="s">
        <v>24</v>
      </c>
      <c r="E356" s="4">
        <f>4*3.5</f>
        <v>14</v>
      </c>
      <c r="F356" s="4">
        <f>25.01+7.3</f>
        <v>32.31</v>
      </c>
      <c r="G356" s="5">
        <f>IF(E356=0,"  ",(IF(F356=0,"  ",+E356*F356)))</f>
        <v>452.34000000000003</v>
      </c>
    </row>
    <row r="359" spans="1:8" x14ac:dyDescent="0.2">
      <c r="B359" s="1" t="s">
        <v>60</v>
      </c>
      <c r="C359" s="1"/>
      <c r="D359" s="3" t="s">
        <v>61</v>
      </c>
      <c r="E359" s="4">
        <f>SUM(G339:G356)</f>
        <v>13142.980013599999</v>
      </c>
      <c r="F359" s="4">
        <v>0.05</v>
      </c>
      <c r="G359" s="1"/>
      <c r="H359" s="5">
        <f>IF(E359=0,"  ",(IF(F359=0,"  ",+E359*F359)))</f>
        <v>657.14900067999997</v>
      </c>
    </row>
    <row r="360" spans="1:8" x14ac:dyDescent="0.2">
      <c r="D360" s="29"/>
    </row>
    <row r="361" spans="1:8" x14ac:dyDescent="0.2">
      <c r="B361" s="1" t="s">
        <v>62</v>
      </c>
      <c r="G361" s="5" t="str">
        <f>IF(E361=0,"  ",(IF(F361=0,"  ",+E361*F361)))</f>
        <v xml:space="preserve">  </v>
      </c>
      <c r="H361" s="5">
        <f>+G362</f>
        <v>-5865</v>
      </c>
    </row>
    <row r="362" spans="1:8" ht="24" x14ac:dyDescent="0.2">
      <c r="C362" s="2" t="s">
        <v>82</v>
      </c>
      <c r="D362" s="3" t="s">
        <v>61</v>
      </c>
      <c r="E362" s="4">
        <v>1</v>
      </c>
      <c r="F362" s="4">
        <f>+H339+H346+H359+H352</f>
        <v>13800.129014279999</v>
      </c>
      <c r="G362" s="4">
        <f>-TRUNC((2012-1995)*(100/40/100)*(F362))</f>
        <v>-5865</v>
      </c>
    </row>
    <row r="363" spans="1:8" x14ac:dyDescent="0.2">
      <c r="B363" s="11"/>
      <c r="C363" s="12"/>
      <c r="D363" s="13"/>
      <c r="E363" s="14"/>
      <c r="F363" s="14"/>
      <c r="G363" s="15" t="str">
        <f>IF(E363=0,"  ",(IF(F363=0,"  ",+E363*F363)))</f>
        <v xml:space="preserve">  </v>
      </c>
      <c r="H363" s="15"/>
    </row>
    <row r="364" spans="1:8" x14ac:dyDescent="0.2">
      <c r="G364" s="5" t="str">
        <f>IF(E364=0,"  ",(IF(F364=0,"  ",+E364*F364)))</f>
        <v xml:space="preserve">  </v>
      </c>
    </row>
    <row r="365" spans="1:8" x14ac:dyDescent="0.2">
      <c r="C365" s="32" t="s">
        <v>193</v>
      </c>
      <c r="D365" s="33"/>
      <c r="E365" s="34"/>
      <c r="F365" s="34"/>
      <c r="G365" s="5" t="str">
        <f>IF(E365=0,"  ",(IF(F365=0,"  ",+E365*F365)))</f>
        <v xml:space="preserve">  </v>
      </c>
      <c r="H365" s="35">
        <f>SUM(H334:H364)</f>
        <v>7935.129014279999</v>
      </c>
    </row>
    <row r="366" spans="1:8" x14ac:dyDescent="0.2">
      <c r="G366" s="5" t="str">
        <f t="shared" si="10"/>
        <v xml:space="preserve">  </v>
      </c>
    </row>
    <row r="367" spans="1:8" x14ac:dyDescent="0.2">
      <c r="G367" s="5" t="str">
        <f t="shared" si="10"/>
        <v xml:space="preserve">  </v>
      </c>
    </row>
    <row r="368" spans="1:8" x14ac:dyDescent="0.2">
      <c r="G368" s="5" t="str">
        <f t="shared" si="10"/>
        <v xml:space="preserve">  </v>
      </c>
    </row>
    <row r="369" spans="1:18" x14ac:dyDescent="0.2">
      <c r="G369" s="5" t="str">
        <f t="shared" si="10"/>
        <v xml:space="preserve">  </v>
      </c>
    </row>
    <row r="370" spans="1:18" x14ac:dyDescent="0.2">
      <c r="G370" s="5" t="str">
        <f t="shared" si="10"/>
        <v xml:space="preserve">  </v>
      </c>
    </row>
    <row r="371" spans="1:18" x14ac:dyDescent="0.2">
      <c r="G371" s="5" t="str">
        <f t="shared" si="10"/>
        <v xml:space="preserve">  </v>
      </c>
    </row>
    <row r="372" spans="1:18" x14ac:dyDescent="0.2">
      <c r="G372" s="5" t="str">
        <f t="shared" si="10"/>
        <v xml:space="preserve">  </v>
      </c>
    </row>
    <row r="373" spans="1:18" x14ac:dyDescent="0.2">
      <c r="G373" s="5" t="str">
        <f t="shared" si="10"/>
        <v xml:space="preserve">  </v>
      </c>
    </row>
    <row r="374" spans="1:18" s="5" customFormat="1" x14ac:dyDescent="0.2">
      <c r="A374" s="1"/>
      <c r="B374" s="1"/>
      <c r="C374" s="2"/>
      <c r="D374" s="3"/>
      <c r="E374" s="4"/>
      <c r="F374" s="4"/>
      <c r="G374" s="5" t="str">
        <f t="shared" si="10"/>
        <v xml:space="preserve">  </v>
      </c>
      <c r="I374" s="1"/>
      <c r="J374" s="1"/>
      <c r="K374" s="6"/>
      <c r="L374" s="6"/>
      <c r="M374" s="6"/>
      <c r="N374" s="6"/>
      <c r="O374" s="6"/>
      <c r="P374" s="7"/>
      <c r="Q374" s="1"/>
      <c r="R374" s="1"/>
    </row>
    <row r="375" spans="1:18" s="5" customFormat="1" x14ac:dyDescent="0.2">
      <c r="A375" s="1"/>
      <c r="B375" s="1"/>
      <c r="C375" s="2"/>
      <c r="D375" s="3"/>
      <c r="E375" s="4"/>
      <c r="F375" s="4"/>
      <c r="G375" s="5" t="str">
        <f t="shared" si="10"/>
        <v xml:space="preserve">  </v>
      </c>
      <c r="I375" s="1"/>
      <c r="J375" s="1"/>
      <c r="K375" s="6"/>
      <c r="L375" s="6"/>
      <c r="M375" s="6"/>
      <c r="N375" s="6"/>
      <c r="O375" s="6"/>
      <c r="P375" s="7"/>
      <c r="Q375" s="1"/>
      <c r="R375" s="1"/>
    </row>
    <row r="376" spans="1:18" s="5" customFormat="1" x14ac:dyDescent="0.2">
      <c r="A376" s="1"/>
      <c r="B376" s="1"/>
      <c r="C376" s="2"/>
      <c r="D376" s="3"/>
      <c r="E376" s="4"/>
      <c r="F376" s="4"/>
      <c r="G376" s="5" t="str">
        <f t="shared" si="10"/>
        <v xml:space="preserve">  </v>
      </c>
      <c r="I376" s="1"/>
      <c r="J376" s="1"/>
      <c r="K376" s="6"/>
      <c r="L376" s="6"/>
      <c r="M376" s="6"/>
      <c r="N376" s="6"/>
      <c r="O376" s="6"/>
      <c r="P376" s="7"/>
      <c r="Q376" s="1"/>
      <c r="R376" s="1"/>
    </row>
    <row r="377" spans="1:18" s="5" customFormat="1" x14ac:dyDescent="0.2">
      <c r="A377" s="1"/>
      <c r="B377" s="1"/>
      <c r="C377" s="2"/>
      <c r="D377" s="3"/>
      <c r="E377" s="4"/>
      <c r="F377" s="4"/>
      <c r="G377" s="5" t="str">
        <f t="shared" si="10"/>
        <v xml:space="preserve">  </v>
      </c>
      <c r="I377" s="1"/>
      <c r="J377" s="1"/>
      <c r="K377" s="6"/>
      <c r="L377" s="6"/>
      <c r="M377" s="6"/>
      <c r="N377" s="6"/>
      <c r="O377" s="6"/>
      <c r="P377" s="7"/>
      <c r="Q377" s="1"/>
      <c r="R377" s="1"/>
    </row>
    <row r="378" spans="1:18" s="5" customFormat="1" x14ac:dyDescent="0.2">
      <c r="A378" s="1"/>
      <c r="B378" s="1"/>
      <c r="C378" s="2"/>
      <c r="D378" s="3"/>
      <c r="E378" s="4"/>
      <c r="F378" s="4"/>
      <c r="G378" s="5" t="str">
        <f t="shared" ref="G378:G441" si="11">IF(E378=0,"  ",(IF(F378=0,"  ",+E378*F378)))</f>
        <v xml:space="preserve">  </v>
      </c>
      <c r="I378" s="1"/>
      <c r="J378" s="1"/>
      <c r="K378" s="6"/>
      <c r="L378" s="6"/>
      <c r="M378" s="6"/>
      <c r="N378" s="6"/>
      <c r="O378" s="6"/>
      <c r="P378" s="7"/>
      <c r="Q378" s="1"/>
      <c r="R378" s="1"/>
    </row>
    <row r="379" spans="1:18" s="5" customFormat="1" x14ac:dyDescent="0.2">
      <c r="A379" s="1"/>
      <c r="B379" s="1"/>
      <c r="C379" s="2"/>
      <c r="D379" s="3"/>
      <c r="E379" s="4"/>
      <c r="F379" s="4"/>
      <c r="G379" s="5" t="str">
        <f t="shared" si="11"/>
        <v xml:space="preserve">  </v>
      </c>
      <c r="I379" s="1"/>
      <c r="J379" s="1"/>
      <c r="K379" s="6"/>
      <c r="L379" s="6"/>
      <c r="M379" s="6"/>
      <c r="N379" s="6"/>
      <c r="O379" s="6"/>
      <c r="P379" s="7"/>
      <c r="Q379" s="1"/>
      <c r="R379" s="1"/>
    </row>
    <row r="380" spans="1:18" s="5" customFormat="1" x14ac:dyDescent="0.2">
      <c r="A380" s="1"/>
      <c r="B380" s="1"/>
      <c r="C380" s="2"/>
      <c r="D380" s="3"/>
      <c r="E380" s="4"/>
      <c r="F380" s="4"/>
      <c r="G380" s="5" t="str">
        <f t="shared" si="11"/>
        <v xml:space="preserve">  </v>
      </c>
      <c r="I380" s="1"/>
      <c r="J380" s="1"/>
      <c r="K380" s="6"/>
      <c r="L380" s="6"/>
      <c r="M380" s="6"/>
      <c r="N380" s="6"/>
      <c r="O380" s="6"/>
      <c r="P380" s="7"/>
      <c r="Q380" s="1"/>
      <c r="R380" s="1"/>
    </row>
    <row r="381" spans="1:18" s="5" customFormat="1" x14ac:dyDescent="0.2">
      <c r="A381" s="1"/>
      <c r="B381" s="1"/>
      <c r="C381" s="2"/>
      <c r="D381" s="3"/>
      <c r="E381" s="4"/>
      <c r="F381" s="4"/>
      <c r="G381" s="5" t="str">
        <f t="shared" si="11"/>
        <v xml:space="preserve">  </v>
      </c>
      <c r="I381" s="1"/>
      <c r="J381" s="1"/>
      <c r="K381" s="6"/>
      <c r="L381" s="6"/>
      <c r="M381" s="6"/>
      <c r="N381" s="6"/>
      <c r="O381" s="6"/>
      <c r="P381" s="7"/>
      <c r="Q381" s="1"/>
      <c r="R381" s="1"/>
    </row>
    <row r="382" spans="1:18" s="5" customFormat="1" x14ac:dyDescent="0.2">
      <c r="A382" s="1"/>
      <c r="B382" s="1"/>
      <c r="C382" s="2"/>
      <c r="D382" s="3"/>
      <c r="E382" s="4"/>
      <c r="F382" s="4"/>
      <c r="G382" s="5" t="str">
        <f t="shared" si="11"/>
        <v xml:space="preserve">  </v>
      </c>
      <c r="I382" s="1"/>
      <c r="J382" s="1"/>
      <c r="K382" s="6"/>
      <c r="L382" s="6"/>
      <c r="M382" s="6"/>
      <c r="N382" s="6"/>
      <c r="O382" s="6"/>
      <c r="P382" s="7"/>
      <c r="Q382" s="1"/>
      <c r="R382" s="1"/>
    </row>
    <row r="383" spans="1:18" s="5" customFormat="1" x14ac:dyDescent="0.2">
      <c r="A383" s="1"/>
      <c r="B383" s="1"/>
      <c r="C383" s="2"/>
      <c r="D383" s="3"/>
      <c r="E383" s="4"/>
      <c r="F383" s="4"/>
      <c r="G383" s="5" t="str">
        <f t="shared" si="11"/>
        <v xml:space="preserve">  </v>
      </c>
      <c r="I383" s="1"/>
      <c r="J383" s="1"/>
      <c r="K383" s="6"/>
      <c r="L383" s="6"/>
      <c r="M383" s="6"/>
      <c r="N383" s="6"/>
      <c r="O383" s="6"/>
      <c r="P383" s="7"/>
      <c r="Q383" s="1"/>
      <c r="R383" s="1"/>
    </row>
    <row r="384" spans="1:18" s="5" customFormat="1" x14ac:dyDescent="0.2">
      <c r="A384" s="1"/>
      <c r="B384" s="1"/>
      <c r="C384" s="2"/>
      <c r="D384" s="3"/>
      <c r="E384" s="4"/>
      <c r="F384" s="4"/>
      <c r="G384" s="5" t="str">
        <f t="shared" si="11"/>
        <v xml:space="preserve">  </v>
      </c>
      <c r="I384" s="1"/>
      <c r="J384" s="1"/>
      <c r="K384" s="6"/>
      <c r="L384" s="6"/>
      <c r="M384" s="6"/>
      <c r="N384" s="6"/>
      <c r="O384" s="6"/>
      <c r="P384" s="7"/>
      <c r="Q384" s="1"/>
      <c r="R384" s="1"/>
    </row>
    <row r="385" spans="1:18" s="5" customFormat="1" x14ac:dyDescent="0.2">
      <c r="A385" s="1"/>
      <c r="B385" s="1"/>
      <c r="C385" s="2"/>
      <c r="D385" s="3"/>
      <c r="E385" s="4"/>
      <c r="F385" s="4"/>
      <c r="G385" s="5" t="str">
        <f t="shared" si="11"/>
        <v xml:space="preserve">  </v>
      </c>
      <c r="I385" s="1"/>
      <c r="J385" s="1"/>
      <c r="K385" s="6"/>
      <c r="L385" s="6"/>
      <c r="M385" s="6"/>
      <c r="N385" s="6"/>
      <c r="O385" s="6"/>
      <c r="P385" s="7"/>
      <c r="Q385" s="1"/>
      <c r="R385" s="1"/>
    </row>
    <row r="386" spans="1:18" s="5" customFormat="1" x14ac:dyDescent="0.2">
      <c r="A386" s="1"/>
      <c r="B386" s="1"/>
      <c r="C386" s="2"/>
      <c r="D386" s="3"/>
      <c r="E386" s="4"/>
      <c r="F386" s="4"/>
      <c r="G386" s="5" t="str">
        <f t="shared" si="11"/>
        <v xml:space="preserve">  </v>
      </c>
      <c r="I386" s="1"/>
      <c r="J386" s="1"/>
      <c r="K386" s="6"/>
      <c r="L386" s="6"/>
      <c r="M386" s="6"/>
      <c r="N386" s="6"/>
      <c r="O386" s="6"/>
      <c r="P386" s="7"/>
      <c r="Q386" s="1"/>
      <c r="R386" s="1"/>
    </row>
    <row r="387" spans="1:18" s="5" customFormat="1" x14ac:dyDescent="0.2">
      <c r="A387" s="1"/>
      <c r="B387" s="1"/>
      <c r="C387" s="2"/>
      <c r="D387" s="3"/>
      <c r="E387" s="4"/>
      <c r="F387" s="4"/>
      <c r="G387" s="5" t="str">
        <f t="shared" si="11"/>
        <v xml:space="preserve">  </v>
      </c>
      <c r="I387" s="1"/>
      <c r="J387" s="1"/>
      <c r="K387" s="6"/>
      <c r="L387" s="6"/>
      <c r="M387" s="6"/>
      <c r="N387" s="6"/>
      <c r="O387" s="6"/>
      <c r="P387" s="7"/>
      <c r="Q387" s="1"/>
      <c r="R387" s="1"/>
    </row>
    <row r="388" spans="1:18" s="5" customFormat="1" x14ac:dyDescent="0.2">
      <c r="A388" s="1"/>
      <c r="B388" s="1"/>
      <c r="C388" s="2"/>
      <c r="D388" s="3"/>
      <c r="E388" s="4"/>
      <c r="F388" s="4"/>
      <c r="G388" s="5" t="str">
        <f t="shared" si="11"/>
        <v xml:space="preserve">  </v>
      </c>
      <c r="I388" s="1"/>
      <c r="J388" s="1"/>
      <c r="K388" s="6"/>
      <c r="L388" s="6"/>
      <c r="M388" s="6"/>
      <c r="N388" s="6"/>
      <c r="O388" s="6"/>
      <c r="P388" s="7"/>
      <c r="Q388" s="1"/>
      <c r="R388" s="1"/>
    </row>
    <row r="389" spans="1:18" s="5" customFormat="1" x14ac:dyDescent="0.2">
      <c r="A389" s="1"/>
      <c r="B389" s="1"/>
      <c r="C389" s="2"/>
      <c r="D389" s="3"/>
      <c r="E389" s="4"/>
      <c r="F389" s="4"/>
      <c r="G389" s="5" t="str">
        <f t="shared" si="11"/>
        <v xml:space="preserve">  </v>
      </c>
      <c r="I389" s="1"/>
      <c r="J389" s="1"/>
      <c r="K389" s="6"/>
      <c r="L389" s="6"/>
      <c r="M389" s="6"/>
      <c r="N389" s="6"/>
      <c r="O389" s="6"/>
      <c r="P389" s="7"/>
      <c r="Q389" s="1"/>
      <c r="R389" s="1"/>
    </row>
    <row r="390" spans="1:18" s="5" customFormat="1" x14ac:dyDescent="0.2">
      <c r="A390" s="1"/>
      <c r="B390" s="1"/>
      <c r="C390" s="2"/>
      <c r="D390" s="3"/>
      <c r="E390" s="4"/>
      <c r="F390" s="4"/>
      <c r="G390" s="5" t="str">
        <f t="shared" si="11"/>
        <v xml:space="preserve">  </v>
      </c>
      <c r="I390" s="1"/>
      <c r="J390" s="1"/>
      <c r="K390" s="6"/>
      <c r="L390" s="6"/>
      <c r="M390" s="6"/>
      <c r="N390" s="6"/>
      <c r="O390" s="6"/>
      <c r="P390" s="7"/>
      <c r="Q390" s="1"/>
      <c r="R390" s="1"/>
    </row>
    <row r="391" spans="1:18" s="5" customFormat="1" x14ac:dyDescent="0.2">
      <c r="A391" s="1"/>
      <c r="B391" s="1"/>
      <c r="C391" s="2"/>
      <c r="D391" s="3"/>
      <c r="E391" s="4"/>
      <c r="F391" s="4"/>
      <c r="G391" s="5" t="str">
        <f t="shared" si="11"/>
        <v xml:space="preserve">  </v>
      </c>
      <c r="I391" s="1"/>
      <c r="J391" s="1"/>
      <c r="K391" s="6"/>
      <c r="L391" s="6"/>
      <c r="M391" s="6"/>
      <c r="N391" s="6"/>
      <c r="O391" s="6"/>
      <c r="P391" s="7"/>
      <c r="Q391" s="1"/>
      <c r="R391" s="1"/>
    </row>
    <row r="392" spans="1:18" s="5" customFormat="1" x14ac:dyDescent="0.2">
      <c r="A392" s="1"/>
      <c r="B392" s="1"/>
      <c r="C392" s="2"/>
      <c r="D392" s="3"/>
      <c r="E392" s="4"/>
      <c r="F392" s="4"/>
      <c r="G392" s="5" t="str">
        <f t="shared" si="11"/>
        <v xml:space="preserve">  </v>
      </c>
      <c r="I392" s="1"/>
      <c r="J392" s="1"/>
      <c r="K392" s="6"/>
      <c r="L392" s="6"/>
      <c r="M392" s="6"/>
      <c r="N392" s="6"/>
      <c r="O392" s="6"/>
      <c r="P392" s="7"/>
      <c r="Q392" s="1"/>
      <c r="R392" s="1"/>
    </row>
    <row r="393" spans="1:18" s="5" customFormat="1" x14ac:dyDescent="0.2">
      <c r="A393" s="1"/>
      <c r="B393" s="1"/>
      <c r="C393" s="2"/>
      <c r="D393" s="3"/>
      <c r="E393" s="4"/>
      <c r="F393" s="4"/>
      <c r="G393" s="5" t="str">
        <f t="shared" si="11"/>
        <v xml:space="preserve">  </v>
      </c>
      <c r="I393" s="1"/>
      <c r="J393" s="1"/>
      <c r="K393" s="6"/>
      <c r="L393" s="6"/>
      <c r="M393" s="6"/>
      <c r="N393" s="6"/>
      <c r="O393" s="6"/>
      <c r="P393" s="7"/>
      <c r="Q393" s="1"/>
      <c r="R393" s="1"/>
    </row>
    <row r="394" spans="1:18" s="5" customFormat="1" x14ac:dyDescent="0.2">
      <c r="A394" s="1"/>
      <c r="B394" s="1"/>
      <c r="C394" s="2"/>
      <c r="D394" s="3"/>
      <c r="E394" s="4"/>
      <c r="F394" s="4"/>
      <c r="G394" s="5" t="str">
        <f t="shared" si="11"/>
        <v xml:space="preserve">  </v>
      </c>
      <c r="I394" s="1"/>
      <c r="J394" s="1"/>
      <c r="K394" s="6"/>
      <c r="L394" s="6"/>
      <c r="M394" s="6"/>
      <c r="N394" s="6"/>
      <c r="O394" s="6"/>
      <c r="P394" s="7"/>
      <c r="Q394" s="1"/>
      <c r="R394" s="1"/>
    </row>
    <row r="395" spans="1:18" s="5" customFormat="1" x14ac:dyDescent="0.2">
      <c r="A395" s="1"/>
      <c r="B395" s="1"/>
      <c r="C395" s="2"/>
      <c r="D395" s="3"/>
      <c r="E395" s="4"/>
      <c r="F395" s="4"/>
      <c r="G395" s="5" t="str">
        <f t="shared" si="11"/>
        <v xml:space="preserve">  </v>
      </c>
      <c r="I395" s="1"/>
      <c r="J395" s="1"/>
      <c r="K395" s="6"/>
      <c r="L395" s="6"/>
      <c r="M395" s="6"/>
      <c r="N395" s="6"/>
      <c r="O395" s="6"/>
      <c r="P395" s="7"/>
      <c r="Q395" s="1"/>
      <c r="R395" s="1"/>
    </row>
    <row r="396" spans="1:18" s="5" customFormat="1" x14ac:dyDescent="0.2">
      <c r="A396" s="1"/>
      <c r="B396" s="1"/>
      <c r="C396" s="2"/>
      <c r="D396" s="3"/>
      <c r="E396" s="4"/>
      <c r="F396" s="4"/>
      <c r="G396" s="5" t="str">
        <f t="shared" si="11"/>
        <v xml:space="preserve">  </v>
      </c>
      <c r="I396" s="1"/>
      <c r="J396" s="1"/>
      <c r="K396" s="6"/>
      <c r="L396" s="6"/>
      <c r="M396" s="6"/>
      <c r="N396" s="6"/>
      <c r="O396" s="6"/>
      <c r="P396" s="7"/>
      <c r="Q396" s="1"/>
      <c r="R396" s="1"/>
    </row>
    <row r="397" spans="1:18" s="5" customFormat="1" x14ac:dyDescent="0.2">
      <c r="A397" s="1"/>
      <c r="B397" s="1"/>
      <c r="C397" s="2"/>
      <c r="D397" s="3"/>
      <c r="E397" s="4"/>
      <c r="F397" s="4"/>
      <c r="G397" s="5" t="str">
        <f t="shared" si="11"/>
        <v xml:space="preserve">  </v>
      </c>
      <c r="I397" s="1"/>
      <c r="J397" s="1"/>
      <c r="K397" s="6"/>
      <c r="L397" s="6"/>
      <c r="M397" s="6"/>
      <c r="N397" s="6"/>
      <c r="O397" s="6"/>
      <c r="P397" s="7"/>
      <c r="Q397" s="1"/>
      <c r="R397" s="1"/>
    </row>
    <row r="398" spans="1:18" s="5" customFormat="1" x14ac:dyDescent="0.2">
      <c r="A398" s="1"/>
      <c r="B398" s="1"/>
      <c r="C398" s="2"/>
      <c r="D398" s="3"/>
      <c r="E398" s="4"/>
      <c r="F398" s="4"/>
      <c r="G398" s="5" t="str">
        <f t="shared" si="11"/>
        <v xml:space="preserve">  </v>
      </c>
      <c r="I398" s="1"/>
      <c r="J398" s="1"/>
      <c r="K398" s="6"/>
      <c r="L398" s="6"/>
      <c r="M398" s="6"/>
      <c r="N398" s="6"/>
      <c r="O398" s="6"/>
      <c r="P398" s="7"/>
      <c r="Q398" s="1"/>
      <c r="R398" s="1"/>
    </row>
    <row r="399" spans="1:18" s="5" customFormat="1" x14ac:dyDescent="0.2">
      <c r="A399" s="1"/>
      <c r="B399" s="1"/>
      <c r="C399" s="2"/>
      <c r="D399" s="3"/>
      <c r="E399" s="4"/>
      <c r="F399" s="4"/>
      <c r="G399" s="5" t="str">
        <f t="shared" si="11"/>
        <v xml:space="preserve">  </v>
      </c>
      <c r="I399" s="1"/>
      <c r="J399" s="1"/>
      <c r="K399" s="6"/>
      <c r="L399" s="6"/>
      <c r="M399" s="6"/>
      <c r="N399" s="6"/>
      <c r="O399" s="6"/>
      <c r="P399" s="7"/>
      <c r="Q399" s="1"/>
      <c r="R399" s="1"/>
    </row>
    <row r="400" spans="1:18" s="5" customFormat="1" x14ac:dyDescent="0.2">
      <c r="A400" s="1"/>
      <c r="B400" s="1"/>
      <c r="C400" s="2"/>
      <c r="D400" s="3"/>
      <c r="E400" s="4"/>
      <c r="F400" s="4"/>
      <c r="G400" s="5" t="str">
        <f t="shared" si="11"/>
        <v xml:space="preserve">  </v>
      </c>
      <c r="I400" s="1"/>
      <c r="J400" s="1"/>
      <c r="K400" s="6"/>
      <c r="L400" s="6"/>
      <c r="M400" s="6"/>
      <c r="N400" s="6"/>
      <c r="O400" s="6"/>
      <c r="P400" s="7"/>
      <c r="Q400" s="1"/>
      <c r="R400" s="1"/>
    </row>
    <row r="401" spans="1:18" s="5" customFormat="1" x14ac:dyDescent="0.2">
      <c r="A401" s="1"/>
      <c r="B401" s="1"/>
      <c r="C401" s="2"/>
      <c r="D401" s="3"/>
      <c r="E401" s="4"/>
      <c r="F401" s="4"/>
      <c r="G401" s="5" t="str">
        <f t="shared" si="11"/>
        <v xml:space="preserve">  </v>
      </c>
      <c r="I401" s="1"/>
      <c r="J401" s="1"/>
      <c r="K401" s="6"/>
      <c r="L401" s="6"/>
      <c r="M401" s="6"/>
      <c r="N401" s="6"/>
      <c r="O401" s="6"/>
      <c r="P401" s="7"/>
      <c r="Q401" s="1"/>
      <c r="R401" s="1"/>
    </row>
    <row r="402" spans="1:18" s="5" customFormat="1" x14ac:dyDescent="0.2">
      <c r="A402" s="1"/>
      <c r="B402" s="1"/>
      <c r="C402" s="2"/>
      <c r="D402" s="3"/>
      <c r="E402" s="4"/>
      <c r="F402" s="4"/>
      <c r="G402" s="5" t="str">
        <f t="shared" si="11"/>
        <v xml:space="preserve">  </v>
      </c>
      <c r="I402" s="1"/>
      <c r="J402" s="1"/>
      <c r="K402" s="6"/>
      <c r="L402" s="6"/>
      <c r="M402" s="6"/>
      <c r="N402" s="6"/>
      <c r="O402" s="6"/>
      <c r="P402" s="7"/>
      <c r="Q402" s="1"/>
      <c r="R402" s="1"/>
    </row>
    <row r="403" spans="1:18" s="5" customFormat="1" x14ac:dyDescent="0.2">
      <c r="A403" s="1"/>
      <c r="B403" s="1"/>
      <c r="C403" s="2"/>
      <c r="D403" s="3"/>
      <c r="E403" s="4"/>
      <c r="F403" s="4"/>
      <c r="G403" s="5" t="str">
        <f t="shared" si="11"/>
        <v xml:space="preserve">  </v>
      </c>
      <c r="I403" s="1"/>
      <c r="J403" s="1"/>
      <c r="K403" s="6"/>
      <c r="L403" s="6"/>
      <c r="M403" s="6"/>
      <c r="N403" s="6"/>
      <c r="O403" s="6"/>
      <c r="P403" s="7"/>
      <c r="Q403" s="1"/>
      <c r="R403" s="1"/>
    </row>
    <row r="404" spans="1:18" s="5" customFormat="1" x14ac:dyDescent="0.2">
      <c r="A404" s="1"/>
      <c r="B404" s="1"/>
      <c r="C404" s="2"/>
      <c r="D404" s="3"/>
      <c r="E404" s="4"/>
      <c r="F404" s="4"/>
      <c r="G404" s="5" t="str">
        <f t="shared" si="11"/>
        <v xml:space="preserve">  </v>
      </c>
      <c r="I404" s="1"/>
      <c r="J404" s="1"/>
      <c r="K404" s="6"/>
      <c r="L404" s="6"/>
      <c r="M404" s="6"/>
      <c r="N404" s="6"/>
      <c r="O404" s="6"/>
      <c r="P404" s="7"/>
      <c r="Q404" s="1"/>
      <c r="R404" s="1"/>
    </row>
    <row r="405" spans="1:18" s="5" customFormat="1" x14ac:dyDescent="0.2">
      <c r="A405" s="1"/>
      <c r="B405" s="1"/>
      <c r="C405" s="2"/>
      <c r="D405" s="3"/>
      <c r="E405" s="4"/>
      <c r="F405" s="4"/>
      <c r="G405" s="5" t="str">
        <f t="shared" si="11"/>
        <v xml:space="preserve">  </v>
      </c>
      <c r="I405" s="1"/>
      <c r="J405" s="1"/>
      <c r="K405" s="6"/>
      <c r="L405" s="6"/>
      <c r="M405" s="6"/>
      <c r="N405" s="6"/>
      <c r="O405" s="6"/>
      <c r="P405" s="7"/>
      <c r="Q405" s="1"/>
      <c r="R405" s="1"/>
    </row>
    <row r="406" spans="1:18" s="5" customFormat="1" x14ac:dyDescent="0.2">
      <c r="A406" s="1"/>
      <c r="B406" s="1"/>
      <c r="C406" s="2"/>
      <c r="D406" s="3"/>
      <c r="E406" s="4"/>
      <c r="F406" s="4"/>
      <c r="G406" s="5" t="str">
        <f t="shared" si="11"/>
        <v xml:space="preserve">  </v>
      </c>
      <c r="I406" s="1"/>
      <c r="J406" s="1"/>
      <c r="K406" s="6"/>
      <c r="L406" s="6"/>
      <c r="M406" s="6"/>
      <c r="N406" s="6"/>
      <c r="O406" s="6"/>
      <c r="P406" s="7"/>
      <c r="Q406" s="1"/>
      <c r="R406" s="1"/>
    </row>
    <row r="407" spans="1:18" s="5" customFormat="1" x14ac:dyDescent="0.2">
      <c r="A407" s="1"/>
      <c r="B407" s="1"/>
      <c r="C407" s="2"/>
      <c r="D407" s="3"/>
      <c r="E407" s="4"/>
      <c r="F407" s="4"/>
      <c r="G407" s="5" t="str">
        <f t="shared" si="11"/>
        <v xml:space="preserve">  </v>
      </c>
      <c r="I407" s="1"/>
      <c r="J407" s="1"/>
      <c r="K407" s="6"/>
      <c r="L407" s="6"/>
      <c r="M407" s="6"/>
      <c r="N407" s="6"/>
      <c r="O407" s="6"/>
      <c r="P407" s="7"/>
      <c r="Q407" s="1"/>
      <c r="R407" s="1"/>
    </row>
    <row r="408" spans="1:18" s="5" customFormat="1" x14ac:dyDescent="0.2">
      <c r="A408" s="1"/>
      <c r="B408" s="1"/>
      <c r="C408" s="2"/>
      <c r="D408" s="3"/>
      <c r="E408" s="4"/>
      <c r="F408" s="4"/>
      <c r="G408" s="5" t="str">
        <f t="shared" si="11"/>
        <v xml:space="preserve">  </v>
      </c>
      <c r="I408" s="1"/>
      <c r="J408" s="1"/>
      <c r="K408" s="6"/>
      <c r="L408" s="6"/>
      <c r="M408" s="6"/>
      <c r="N408" s="6"/>
      <c r="O408" s="6"/>
      <c r="P408" s="7"/>
      <c r="Q408" s="1"/>
      <c r="R408" s="1"/>
    </row>
    <row r="409" spans="1:18" s="5" customFormat="1" x14ac:dyDescent="0.2">
      <c r="A409" s="1"/>
      <c r="B409" s="1"/>
      <c r="C409" s="2"/>
      <c r="D409" s="3"/>
      <c r="E409" s="4"/>
      <c r="F409" s="4"/>
      <c r="G409" s="5" t="str">
        <f t="shared" si="11"/>
        <v xml:space="preserve">  </v>
      </c>
      <c r="I409" s="1"/>
      <c r="J409" s="1"/>
      <c r="K409" s="6"/>
      <c r="L409" s="6"/>
      <c r="M409" s="6"/>
      <c r="N409" s="6"/>
      <c r="O409" s="6"/>
      <c r="P409" s="7"/>
      <c r="Q409" s="1"/>
      <c r="R409" s="1"/>
    </row>
    <row r="410" spans="1:18" s="5" customFormat="1" x14ac:dyDescent="0.2">
      <c r="A410" s="1"/>
      <c r="B410" s="1"/>
      <c r="C410" s="2"/>
      <c r="D410" s="3"/>
      <c r="E410" s="4"/>
      <c r="F410" s="4"/>
      <c r="G410" s="5" t="str">
        <f t="shared" si="11"/>
        <v xml:space="preserve">  </v>
      </c>
      <c r="I410" s="1"/>
      <c r="J410" s="1"/>
      <c r="K410" s="6"/>
      <c r="L410" s="6"/>
      <c r="M410" s="6"/>
      <c r="N410" s="6"/>
      <c r="O410" s="6"/>
      <c r="P410" s="7"/>
      <c r="Q410" s="1"/>
      <c r="R410" s="1"/>
    </row>
    <row r="411" spans="1:18" s="5" customFormat="1" x14ac:dyDescent="0.2">
      <c r="A411" s="1"/>
      <c r="B411" s="1"/>
      <c r="C411" s="2"/>
      <c r="D411" s="3"/>
      <c r="E411" s="4"/>
      <c r="F411" s="4"/>
      <c r="G411" s="5" t="str">
        <f t="shared" si="11"/>
        <v xml:space="preserve">  </v>
      </c>
      <c r="I411" s="1"/>
      <c r="J411" s="1"/>
      <c r="K411" s="6"/>
      <c r="L411" s="6"/>
      <c r="M411" s="6"/>
      <c r="N411" s="6"/>
      <c r="O411" s="6"/>
      <c r="P411" s="7"/>
      <c r="Q411" s="1"/>
      <c r="R411" s="1"/>
    </row>
    <row r="412" spans="1:18" s="5" customFormat="1" x14ac:dyDescent="0.2">
      <c r="A412" s="1"/>
      <c r="B412" s="1"/>
      <c r="C412" s="2"/>
      <c r="D412" s="3"/>
      <c r="E412" s="4"/>
      <c r="F412" s="4"/>
      <c r="G412" s="5" t="str">
        <f t="shared" si="11"/>
        <v xml:space="preserve">  </v>
      </c>
      <c r="I412" s="1"/>
      <c r="J412" s="1"/>
      <c r="K412" s="6"/>
      <c r="L412" s="6"/>
      <c r="M412" s="6"/>
      <c r="N412" s="6"/>
      <c r="O412" s="6"/>
      <c r="P412" s="7"/>
      <c r="Q412" s="1"/>
      <c r="R412" s="1"/>
    </row>
    <row r="413" spans="1:18" s="5" customFormat="1" x14ac:dyDescent="0.2">
      <c r="A413" s="1"/>
      <c r="B413" s="1"/>
      <c r="C413" s="2"/>
      <c r="D413" s="3"/>
      <c r="E413" s="4"/>
      <c r="F413" s="4"/>
      <c r="G413" s="5" t="str">
        <f t="shared" si="11"/>
        <v xml:space="preserve">  </v>
      </c>
      <c r="I413" s="1"/>
      <c r="J413" s="1"/>
      <c r="K413" s="6"/>
      <c r="L413" s="6"/>
      <c r="M413" s="6"/>
      <c r="N413" s="6"/>
      <c r="O413" s="6"/>
      <c r="P413" s="7"/>
      <c r="Q413" s="1"/>
      <c r="R413" s="1"/>
    </row>
    <row r="414" spans="1:18" s="5" customFormat="1" x14ac:dyDescent="0.2">
      <c r="A414" s="1"/>
      <c r="B414" s="1"/>
      <c r="C414" s="2"/>
      <c r="D414" s="3"/>
      <c r="E414" s="4"/>
      <c r="F414" s="4"/>
      <c r="G414" s="5" t="str">
        <f t="shared" si="11"/>
        <v xml:space="preserve">  </v>
      </c>
      <c r="I414" s="1"/>
      <c r="J414" s="1"/>
      <c r="K414" s="6"/>
      <c r="L414" s="6"/>
      <c r="M414" s="6"/>
      <c r="N414" s="6"/>
      <c r="O414" s="6"/>
      <c r="P414" s="7"/>
      <c r="Q414" s="1"/>
      <c r="R414" s="1"/>
    </row>
    <row r="415" spans="1:18" s="5" customFormat="1" x14ac:dyDescent="0.2">
      <c r="A415" s="1"/>
      <c r="B415" s="1"/>
      <c r="C415" s="2"/>
      <c r="D415" s="3"/>
      <c r="E415" s="4"/>
      <c r="F415" s="4"/>
      <c r="G415" s="5" t="str">
        <f t="shared" si="11"/>
        <v xml:space="preserve">  </v>
      </c>
      <c r="I415" s="1"/>
      <c r="J415" s="1"/>
      <c r="K415" s="6"/>
      <c r="L415" s="6"/>
      <c r="M415" s="6"/>
      <c r="N415" s="6"/>
      <c r="O415" s="6"/>
      <c r="P415" s="7"/>
      <c r="Q415" s="1"/>
      <c r="R415" s="1"/>
    </row>
    <row r="416" spans="1:18" s="5" customFormat="1" x14ac:dyDescent="0.2">
      <c r="A416" s="1"/>
      <c r="B416" s="1"/>
      <c r="C416" s="2"/>
      <c r="D416" s="3"/>
      <c r="E416" s="4"/>
      <c r="F416" s="4"/>
      <c r="G416" s="5" t="str">
        <f t="shared" si="11"/>
        <v xml:space="preserve">  </v>
      </c>
      <c r="I416" s="1"/>
      <c r="J416" s="1"/>
      <c r="K416" s="6"/>
      <c r="L416" s="6"/>
      <c r="M416" s="6"/>
      <c r="N416" s="6"/>
      <c r="O416" s="6"/>
      <c r="P416" s="7"/>
      <c r="Q416" s="1"/>
      <c r="R416" s="1"/>
    </row>
    <row r="417" spans="1:18" s="5" customFormat="1" x14ac:dyDescent="0.2">
      <c r="A417" s="1"/>
      <c r="B417" s="1"/>
      <c r="C417" s="2"/>
      <c r="D417" s="3"/>
      <c r="E417" s="4"/>
      <c r="F417" s="4"/>
      <c r="G417" s="5" t="str">
        <f t="shared" si="11"/>
        <v xml:space="preserve">  </v>
      </c>
      <c r="I417" s="1"/>
      <c r="J417" s="1"/>
      <c r="K417" s="6"/>
      <c r="L417" s="6"/>
      <c r="M417" s="6"/>
      <c r="N417" s="6"/>
      <c r="O417" s="6"/>
      <c r="P417" s="7"/>
      <c r="Q417" s="1"/>
      <c r="R417" s="1"/>
    </row>
    <row r="418" spans="1:18" s="5" customFormat="1" x14ac:dyDescent="0.2">
      <c r="A418" s="1"/>
      <c r="B418" s="1"/>
      <c r="C418" s="2"/>
      <c r="D418" s="3"/>
      <c r="E418" s="4"/>
      <c r="F418" s="4"/>
      <c r="G418" s="5" t="str">
        <f t="shared" si="11"/>
        <v xml:space="preserve">  </v>
      </c>
      <c r="I418" s="1"/>
      <c r="J418" s="1"/>
      <c r="K418" s="6"/>
      <c r="L418" s="6"/>
      <c r="M418" s="6"/>
      <c r="N418" s="6"/>
      <c r="O418" s="6"/>
      <c r="P418" s="7"/>
      <c r="Q418" s="1"/>
      <c r="R418" s="1"/>
    </row>
    <row r="419" spans="1:18" s="5" customFormat="1" x14ac:dyDescent="0.2">
      <c r="A419" s="1"/>
      <c r="B419" s="1"/>
      <c r="C419" s="2"/>
      <c r="D419" s="3"/>
      <c r="E419" s="4"/>
      <c r="F419" s="4"/>
      <c r="G419" s="5" t="str">
        <f t="shared" si="11"/>
        <v xml:space="preserve">  </v>
      </c>
      <c r="I419" s="1"/>
      <c r="J419" s="1"/>
      <c r="K419" s="6"/>
      <c r="L419" s="6"/>
      <c r="M419" s="6"/>
      <c r="N419" s="6"/>
      <c r="O419" s="6"/>
      <c r="P419" s="7"/>
      <c r="Q419" s="1"/>
      <c r="R419" s="1"/>
    </row>
    <row r="420" spans="1:18" s="5" customFormat="1" x14ac:dyDescent="0.2">
      <c r="A420" s="1"/>
      <c r="B420" s="1"/>
      <c r="C420" s="2"/>
      <c r="D420" s="3"/>
      <c r="E420" s="4"/>
      <c r="F420" s="4"/>
      <c r="G420" s="5" t="str">
        <f t="shared" si="11"/>
        <v xml:space="preserve">  </v>
      </c>
      <c r="I420" s="1"/>
      <c r="J420" s="1"/>
      <c r="K420" s="6"/>
      <c r="L420" s="6"/>
      <c r="M420" s="6"/>
      <c r="N420" s="6"/>
      <c r="O420" s="6"/>
      <c r="P420" s="7"/>
      <c r="Q420" s="1"/>
      <c r="R420" s="1"/>
    </row>
    <row r="421" spans="1:18" s="5" customFormat="1" x14ac:dyDescent="0.2">
      <c r="A421" s="1"/>
      <c r="B421" s="1"/>
      <c r="C421" s="2"/>
      <c r="D421" s="3"/>
      <c r="E421" s="4"/>
      <c r="F421" s="4"/>
      <c r="G421" s="5" t="str">
        <f t="shared" si="11"/>
        <v xml:space="preserve">  </v>
      </c>
      <c r="I421" s="1"/>
      <c r="J421" s="1"/>
      <c r="K421" s="6"/>
      <c r="L421" s="6"/>
      <c r="M421" s="6"/>
      <c r="N421" s="6"/>
      <c r="O421" s="6"/>
      <c r="P421" s="7"/>
      <c r="Q421" s="1"/>
      <c r="R421" s="1"/>
    </row>
    <row r="422" spans="1:18" s="5" customFormat="1" x14ac:dyDescent="0.2">
      <c r="A422" s="1"/>
      <c r="B422" s="1"/>
      <c r="C422" s="2"/>
      <c r="D422" s="3"/>
      <c r="E422" s="4"/>
      <c r="F422" s="4"/>
      <c r="G422" s="5" t="str">
        <f t="shared" si="11"/>
        <v xml:space="preserve">  </v>
      </c>
      <c r="I422" s="1"/>
      <c r="J422" s="1"/>
      <c r="K422" s="6"/>
      <c r="L422" s="6"/>
      <c r="M422" s="6"/>
      <c r="N422" s="6"/>
      <c r="O422" s="6"/>
      <c r="P422" s="7"/>
      <c r="Q422" s="1"/>
      <c r="R422" s="1"/>
    </row>
    <row r="423" spans="1:18" s="5" customFormat="1" x14ac:dyDescent="0.2">
      <c r="A423" s="1"/>
      <c r="B423" s="1"/>
      <c r="C423" s="2"/>
      <c r="D423" s="3"/>
      <c r="E423" s="4"/>
      <c r="F423" s="4"/>
      <c r="G423" s="5" t="str">
        <f t="shared" si="11"/>
        <v xml:space="preserve">  </v>
      </c>
      <c r="I423" s="1"/>
      <c r="J423" s="1"/>
      <c r="K423" s="6"/>
      <c r="L423" s="6"/>
      <c r="M423" s="6"/>
      <c r="N423" s="6"/>
      <c r="O423" s="6"/>
      <c r="P423" s="7"/>
      <c r="Q423" s="1"/>
      <c r="R423" s="1"/>
    </row>
    <row r="424" spans="1:18" s="5" customFormat="1" x14ac:dyDescent="0.2">
      <c r="A424" s="1"/>
      <c r="B424" s="1"/>
      <c r="C424" s="2"/>
      <c r="D424" s="3"/>
      <c r="E424" s="4"/>
      <c r="F424" s="4"/>
      <c r="G424" s="5" t="str">
        <f t="shared" si="11"/>
        <v xml:space="preserve">  </v>
      </c>
      <c r="I424" s="1"/>
      <c r="J424" s="1"/>
      <c r="K424" s="6"/>
      <c r="L424" s="6"/>
      <c r="M424" s="6"/>
      <c r="N424" s="6"/>
      <c r="O424" s="6"/>
      <c r="P424" s="7"/>
      <c r="Q424" s="1"/>
      <c r="R424" s="1"/>
    </row>
    <row r="425" spans="1:18" s="5" customFormat="1" x14ac:dyDescent="0.2">
      <c r="A425" s="1"/>
      <c r="B425" s="1"/>
      <c r="C425" s="2"/>
      <c r="D425" s="3"/>
      <c r="E425" s="4"/>
      <c r="F425" s="4"/>
      <c r="G425" s="5" t="str">
        <f t="shared" si="11"/>
        <v xml:space="preserve">  </v>
      </c>
      <c r="I425" s="1"/>
      <c r="J425" s="1"/>
      <c r="K425" s="6"/>
      <c r="L425" s="6"/>
      <c r="M425" s="6"/>
      <c r="N425" s="6"/>
      <c r="O425" s="6"/>
      <c r="P425" s="7"/>
      <c r="Q425" s="1"/>
      <c r="R425" s="1"/>
    </row>
    <row r="426" spans="1:18" s="5" customFormat="1" x14ac:dyDescent="0.2">
      <c r="A426" s="1"/>
      <c r="B426" s="1"/>
      <c r="C426" s="2"/>
      <c r="D426" s="3"/>
      <c r="E426" s="4"/>
      <c r="F426" s="4"/>
      <c r="G426" s="5" t="str">
        <f t="shared" si="11"/>
        <v xml:space="preserve">  </v>
      </c>
      <c r="I426" s="1"/>
      <c r="J426" s="1"/>
      <c r="K426" s="6"/>
      <c r="L426" s="6"/>
      <c r="M426" s="6"/>
      <c r="N426" s="6"/>
      <c r="O426" s="6"/>
      <c r="P426" s="7"/>
      <c r="Q426" s="1"/>
      <c r="R426" s="1"/>
    </row>
    <row r="427" spans="1:18" s="5" customFormat="1" x14ac:dyDescent="0.2">
      <c r="A427" s="1"/>
      <c r="B427" s="1"/>
      <c r="C427" s="2"/>
      <c r="D427" s="3"/>
      <c r="E427" s="4"/>
      <c r="F427" s="4"/>
      <c r="G427" s="5" t="str">
        <f t="shared" si="11"/>
        <v xml:space="preserve">  </v>
      </c>
      <c r="I427" s="1"/>
      <c r="J427" s="1"/>
      <c r="K427" s="6"/>
      <c r="L427" s="6"/>
      <c r="M427" s="6"/>
      <c r="N427" s="6"/>
      <c r="O427" s="6"/>
      <c r="P427" s="7"/>
      <c r="Q427" s="1"/>
      <c r="R427" s="1"/>
    </row>
    <row r="428" spans="1:18" s="5" customFormat="1" x14ac:dyDescent="0.2">
      <c r="A428" s="1"/>
      <c r="B428" s="1"/>
      <c r="C428" s="2"/>
      <c r="D428" s="3"/>
      <c r="E428" s="4"/>
      <c r="F428" s="4"/>
      <c r="G428" s="5" t="str">
        <f t="shared" si="11"/>
        <v xml:space="preserve">  </v>
      </c>
      <c r="I428" s="1"/>
      <c r="J428" s="1"/>
      <c r="K428" s="6"/>
      <c r="L428" s="6"/>
      <c r="M428" s="6"/>
      <c r="N428" s="6"/>
      <c r="O428" s="6"/>
      <c r="P428" s="7"/>
      <c r="Q428" s="1"/>
      <c r="R428" s="1"/>
    </row>
    <row r="429" spans="1:18" s="5" customFormat="1" x14ac:dyDescent="0.2">
      <c r="A429" s="1"/>
      <c r="B429" s="1"/>
      <c r="C429" s="2"/>
      <c r="D429" s="3"/>
      <c r="E429" s="4"/>
      <c r="F429" s="4"/>
      <c r="G429" s="5" t="str">
        <f t="shared" si="11"/>
        <v xml:space="preserve">  </v>
      </c>
      <c r="I429" s="1"/>
      <c r="J429" s="1"/>
      <c r="K429" s="6"/>
      <c r="L429" s="6"/>
      <c r="M429" s="6"/>
      <c r="N429" s="6"/>
      <c r="O429" s="6"/>
      <c r="P429" s="7"/>
      <c r="Q429" s="1"/>
      <c r="R429" s="1"/>
    </row>
    <row r="430" spans="1:18" s="5" customFormat="1" x14ac:dyDescent="0.2">
      <c r="A430" s="1"/>
      <c r="B430" s="1"/>
      <c r="C430" s="2"/>
      <c r="D430" s="3"/>
      <c r="E430" s="4"/>
      <c r="F430" s="4"/>
      <c r="G430" s="5" t="str">
        <f t="shared" si="11"/>
        <v xml:space="preserve">  </v>
      </c>
      <c r="I430" s="1"/>
      <c r="J430" s="1"/>
      <c r="K430" s="6"/>
      <c r="L430" s="6"/>
      <c r="M430" s="6"/>
      <c r="N430" s="6"/>
      <c r="O430" s="6"/>
      <c r="P430" s="7"/>
      <c r="Q430" s="1"/>
      <c r="R430" s="1"/>
    </row>
    <row r="431" spans="1:18" s="5" customFormat="1" x14ac:dyDescent="0.2">
      <c r="A431" s="1"/>
      <c r="B431" s="1"/>
      <c r="C431" s="2"/>
      <c r="D431" s="3"/>
      <c r="E431" s="4"/>
      <c r="F431" s="4"/>
      <c r="G431" s="5" t="str">
        <f t="shared" si="11"/>
        <v xml:space="preserve">  </v>
      </c>
      <c r="I431" s="1"/>
      <c r="J431" s="1"/>
      <c r="K431" s="6"/>
      <c r="L431" s="6"/>
      <c r="M431" s="6"/>
      <c r="N431" s="6"/>
      <c r="O431" s="6"/>
      <c r="P431" s="7"/>
      <c r="Q431" s="1"/>
      <c r="R431" s="1"/>
    </row>
    <row r="432" spans="1:18" s="5" customFormat="1" x14ac:dyDescent="0.2">
      <c r="A432" s="1"/>
      <c r="B432" s="1"/>
      <c r="C432" s="2"/>
      <c r="D432" s="3"/>
      <c r="E432" s="4"/>
      <c r="F432" s="4"/>
      <c r="G432" s="5" t="str">
        <f t="shared" si="11"/>
        <v xml:space="preserve">  </v>
      </c>
      <c r="I432" s="1"/>
      <c r="J432" s="1"/>
      <c r="K432" s="6"/>
      <c r="L432" s="6"/>
      <c r="M432" s="6"/>
      <c r="N432" s="6"/>
      <c r="O432" s="6"/>
      <c r="P432" s="7"/>
      <c r="Q432" s="1"/>
      <c r="R432" s="1"/>
    </row>
    <row r="433" spans="1:18" s="5" customFormat="1" x14ac:dyDescent="0.2">
      <c r="A433" s="1"/>
      <c r="B433" s="1"/>
      <c r="C433" s="2"/>
      <c r="D433" s="3"/>
      <c r="E433" s="4"/>
      <c r="F433" s="4"/>
      <c r="G433" s="5" t="str">
        <f t="shared" si="11"/>
        <v xml:space="preserve">  </v>
      </c>
      <c r="I433" s="1"/>
      <c r="J433" s="1"/>
      <c r="K433" s="6"/>
      <c r="L433" s="6"/>
      <c r="M433" s="6"/>
      <c r="N433" s="6"/>
      <c r="O433" s="6"/>
      <c r="P433" s="7"/>
      <c r="Q433" s="1"/>
      <c r="R433" s="1"/>
    </row>
    <row r="434" spans="1:18" s="5" customFormat="1" x14ac:dyDescent="0.2">
      <c r="A434" s="1"/>
      <c r="B434" s="1"/>
      <c r="C434" s="2"/>
      <c r="D434" s="3"/>
      <c r="E434" s="4"/>
      <c r="F434" s="4"/>
      <c r="G434" s="5" t="str">
        <f t="shared" si="11"/>
        <v xml:space="preserve">  </v>
      </c>
      <c r="I434" s="1"/>
      <c r="J434" s="1"/>
      <c r="K434" s="6"/>
      <c r="L434" s="6"/>
      <c r="M434" s="6"/>
      <c r="N434" s="6"/>
      <c r="O434" s="6"/>
      <c r="P434" s="7"/>
      <c r="Q434" s="1"/>
      <c r="R434" s="1"/>
    </row>
    <row r="435" spans="1:18" s="5" customFormat="1" x14ac:dyDescent="0.2">
      <c r="A435" s="1"/>
      <c r="B435" s="1"/>
      <c r="C435" s="2"/>
      <c r="D435" s="3"/>
      <c r="E435" s="4"/>
      <c r="F435" s="4"/>
      <c r="G435" s="5" t="str">
        <f t="shared" si="11"/>
        <v xml:space="preserve">  </v>
      </c>
      <c r="I435" s="1"/>
      <c r="J435" s="1"/>
      <c r="K435" s="6"/>
      <c r="L435" s="6"/>
      <c r="M435" s="6"/>
      <c r="N435" s="6"/>
      <c r="O435" s="6"/>
      <c r="P435" s="7"/>
      <c r="Q435" s="1"/>
      <c r="R435" s="1"/>
    </row>
    <row r="436" spans="1:18" s="5" customFormat="1" x14ac:dyDescent="0.2">
      <c r="A436" s="1"/>
      <c r="B436" s="1"/>
      <c r="C436" s="2"/>
      <c r="D436" s="3"/>
      <c r="E436" s="4"/>
      <c r="F436" s="4"/>
      <c r="G436" s="5" t="str">
        <f t="shared" si="11"/>
        <v xml:space="preserve">  </v>
      </c>
      <c r="I436" s="1"/>
      <c r="J436" s="1"/>
      <c r="K436" s="6"/>
      <c r="L436" s="6"/>
      <c r="M436" s="6"/>
      <c r="N436" s="6"/>
      <c r="O436" s="6"/>
      <c r="P436" s="7"/>
      <c r="Q436" s="1"/>
      <c r="R436" s="1"/>
    </row>
    <row r="437" spans="1:18" s="5" customFormat="1" x14ac:dyDescent="0.2">
      <c r="A437" s="1"/>
      <c r="B437" s="1"/>
      <c r="C437" s="2"/>
      <c r="D437" s="3"/>
      <c r="E437" s="4"/>
      <c r="F437" s="4"/>
      <c r="G437" s="5" t="str">
        <f t="shared" si="11"/>
        <v xml:space="preserve">  </v>
      </c>
      <c r="I437" s="1"/>
      <c r="J437" s="1"/>
      <c r="K437" s="6"/>
      <c r="L437" s="6"/>
      <c r="M437" s="6"/>
      <c r="N437" s="6"/>
      <c r="O437" s="6"/>
      <c r="P437" s="7"/>
      <c r="Q437" s="1"/>
      <c r="R437" s="1"/>
    </row>
    <row r="438" spans="1:18" s="5" customFormat="1" x14ac:dyDescent="0.2">
      <c r="A438" s="1"/>
      <c r="B438" s="1"/>
      <c r="C438" s="2"/>
      <c r="D438" s="3"/>
      <c r="E438" s="4"/>
      <c r="F438" s="4"/>
      <c r="G438" s="5" t="str">
        <f t="shared" si="11"/>
        <v xml:space="preserve">  </v>
      </c>
      <c r="I438" s="1"/>
      <c r="J438" s="1"/>
      <c r="K438" s="6"/>
      <c r="L438" s="6"/>
      <c r="M438" s="6"/>
      <c r="N438" s="6"/>
      <c r="O438" s="6"/>
      <c r="P438" s="7"/>
      <c r="Q438" s="1"/>
      <c r="R438" s="1"/>
    </row>
    <row r="439" spans="1:18" s="5" customFormat="1" x14ac:dyDescent="0.2">
      <c r="A439" s="1"/>
      <c r="B439" s="1"/>
      <c r="C439" s="2"/>
      <c r="D439" s="3"/>
      <c r="E439" s="4"/>
      <c r="F439" s="4"/>
      <c r="G439" s="5" t="str">
        <f t="shared" si="11"/>
        <v xml:space="preserve">  </v>
      </c>
      <c r="I439" s="1"/>
      <c r="J439" s="1"/>
      <c r="K439" s="6"/>
      <c r="L439" s="6"/>
      <c r="M439" s="6"/>
      <c r="N439" s="6"/>
      <c r="O439" s="6"/>
      <c r="P439" s="7"/>
      <c r="Q439" s="1"/>
      <c r="R439" s="1"/>
    </row>
    <row r="440" spans="1:18" s="5" customFormat="1" x14ac:dyDescent="0.2">
      <c r="A440" s="1"/>
      <c r="B440" s="1"/>
      <c r="C440" s="2"/>
      <c r="D440" s="3"/>
      <c r="E440" s="4"/>
      <c r="F440" s="4"/>
      <c r="G440" s="5" t="str">
        <f t="shared" si="11"/>
        <v xml:space="preserve">  </v>
      </c>
      <c r="I440" s="1"/>
      <c r="J440" s="1"/>
      <c r="K440" s="6"/>
      <c r="L440" s="6"/>
      <c r="M440" s="6"/>
      <c r="N440" s="6"/>
      <c r="O440" s="6"/>
      <c r="P440" s="7"/>
      <c r="Q440" s="1"/>
      <c r="R440" s="1"/>
    </row>
    <row r="441" spans="1:18" s="5" customFormat="1" x14ac:dyDescent="0.2">
      <c r="A441" s="1"/>
      <c r="B441" s="1"/>
      <c r="C441" s="2"/>
      <c r="D441" s="3"/>
      <c r="E441" s="4"/>
      <c r="F441" s="4"/>
      <c r="G441" s="5" t="str">
        <f t="shared" si="11"/>
        <v xml:space="preserve">  </v>
      </c>
      <c r="I441" s="1"/>
      <c r="J441" s="1"/>
      <c r="K441" s="6"/>
      <c r="L441" s="6"/>
      <c r="M441" s="6"/>
      <c r="N441" s="6"/>
      <c r="O441" s="6"/>
      <c r="P441" s="7"/>
      <c r="Q441" s="1"/>
      <c r="R441" s="1"/>
    </row>
    <row r="442" spans="1:18" s="5" customFormat="1" x14ac:dyDescent="0.2">
      <c r="A442" s="1"/>
      <c r="B442" s="1"/>
      <c r="C442" s="2"/>
      <c r="D442" s="3"/>
      <c r="E442" s="4"/>
      <c r="F442" s="4"/>
      <c r="G442" s="5" t="str">
        <f t="shared" ref="G442:G505" si="12">IF(E442=0,"  ",(IF(F442=0,"  ",+E442*F442)))</f>
        <v xml:space="preserve">  </v>
      </c>
      <c r="I442" s="1"/>
      <c r="J442" s="1"/>
      <c r="K442" s="6"/>
      <c r="L442" s="6"/>
      <c r="M442" s="6"/>
      <c r="N442" s="6"/>
      <c r="O442" s="6"/>
      <c r="P442" s="7"/>
      <c r="Q442" s="1"/>
      <c r="R442" s="1"/>
    </row>
    <row r="443" spans="1:18" s="5" customFormat="1" x14ac:dyDescent="0.2">
      <c r="A443" s="1"/>
      <c r="B443" s="1"/>
      <c r="C443" s="2"/>
      <c r="D443" s="3"/>
      <c r="E443" s="4"/>
      <c r="F443" s="4"/>
      <c r="G443" s="5" t="str">
        <f t="shared" si="12"/>
        <v xml:space="preserve">  </v>
      </c>
      <c r="I443" s="1"/>
      <c r="J443" s="1"/>
      <c r="K443" s="6"/>
      <c r="L443" s="6"/>
      <c r="M443" s="6"/>
      <c r="N443" s="6"/>
      <c r="O443" s="6"/>
      <c r="P443" s="7"/>
      <c r="Q443" s="1"/>
      <c r="R443" s="1"/>
    </row>
    <row r="444" spans="1:18" s="5" customFormat="1" x14ac:dyDescent="0.2">
      <c r="A444" s="1"/>
      <c r="B444" s="1"/>
      <c r="C444" s="2"/>
      <c r="D444" s="3"/>
      <c r="E444" s="4"/>
      <c r="F444" s="4"/>
      <c r="G444" s="5" t="str">
        <f t="shared" si="12"/>
        <v xml:space="preserve">  </v>
      </c>
      <c r="I444" s="1"/>
      <c r="J444" s="1"/>
      <c r="K444" s="6"/>
      <c r="L444" s="6"/>
      <c r="M444" s="6"/>
      <c r="N444" s="6"/>
      <c r="O444" s="6"/>
      <c r="P444" s="7"/>
      <c r="Q444" s="1"/>
      <c r="R444" s="1"/>
    </row>
    <row r="445" spans="1:18" s="5" customFormat="1" x14ac:dyDescent="0.2">
      <c r="A445" s="1"/>
      <c r="B445" s="1"/>
      <c r="C445" s="2"/>
      <c r="D445" s="3"/>
      <c r="E445" s="4"/>
      <c r="F445" s="4"/>
      <c r="G445" s="5" t="str">
        <f t="shared" si="12"/>
        <v xml:space="preserve">  </v>
      </c>
      <c r="I445" s="1"/>
      <c r="J445" s="1"/>
      <c r="K445" s="6"/>
      <c r="L445" s="6"/>
      <c r="M445" s="6"/>
      <c r="N445" s="6"/>
      <c r="O445" s="6"/>
      <c r="P445" s="7"/>
      <c r="Q445" s="1"/>
      <c r="R445" s="1"/>
    </row>
    <row r="446" spans="1:18" s="5" customFormat="1" x14ac:dyDescent="0.2">
      <c r="A446" s="1"/>
      <c r="B446" s="1"/>
      <c r="C446" s="2"/>
      <c r="D446" s="3"/>
      <c r="E446" s="4"/>
      <c r="F446" s="4"/>
      <c r="G446" s="5" t="str">
        <f t="shared" si="12"/>
        <v xml:space="preserve">  </v>
      </c>
      <c r="I446" s="1"/>
      <c r="J446" s="1"/>
      <c r="K446" s="6"/>
      <c r="L446" s="6"/>
      <c r="M446" s="6"/>
      <c r="N446" s="6"/>
      <c r="O446" s="6"/>
      <c r="P446" s="7"/>
      <c r="Q446" s="1"/>
      <c r="R446" s="1"/>
    </row>
    <row r="447" spans="1:18" s="5" customFormat="1" x14ac:dyDescent="0.2">
      <c r="A447" s="1"/>
      <c r="B447" s="1"/>
      <c r="C447" s="2"/>
      <c r="D447" s="3"/>
      <c r="E447" s="4"/>
      <c r="F447" s="4"/>
      <c r="G447" s="5" t="str">
        <f t="shared" si="12"/>
        <v xml:space="preserve">  </v>
      </c>
      <c r="I447" s="1"/>
      <c r="J447" s="1"/>
      <c r="K447" s="6"/>
      <c r="L447" s="6"/>
      <c r="M447" s="6"/>
      <c r="N447" s="6"/>
      <c r="O447" s="6"/>
      <c r="P447" s="7"/>
      <c r="Q447" s="1"/>
      <c r="R447" s="1"/>
    </row>
    <row r="448" spans="1:18" s="5" customFormat="1" x14ac:dyDescent="0.2">
      <c r="A448" s="1"/>
      <c r="B448" s="1"/>
      <c r="C448" s="2"/>
      <c r="D448" s="3"/>
      <c r="E448" s="4"/>
      <c r="F448" s="4"/>
      <c r="G448" s="5" t="str">
        <f t="shared" si="12"/>
        <v xml:space="preserve">  </v>
      </c>
      <c r="I448" s="1"/>
      <c r="J448" s="1"/>
      <c r="K448" s="6"/>
      <c r="L448" s="6"/>
      <c r="M448" s="6"/>
      <c r="N448" s="6"/>
      <c r="O448" s="6"/>
      <c r="P448" s="7"/>
      <c r="Q448" s="1"/>
      <c r="R448" s="1"/>
    </row>
    <row r="449" spans="1:18" s="5" customFormat="1" x14ac:dyDescent="0.2">
      <c r="A449" s="1"/>
      <c r="B449" s="1"/>
      <c r="C449" s="2"/>
      <c r="D449" s="3"/>
      <c r="E449" s="4"/>
      <c r="F449" s="4"/>
      <c r="G449" s="5" t="str">
        <f t="shared" si="12"/>
        <v xml:space="preserve">  </v>
      </c>
      <c r="I449" s="1"/>
      <c r="J449" s="1"/>
      <c r="K449" s="6"/>
      <c r="L449" s="6"/>
      <c r="M449" s="6"/>
      <c r="N449" s="6"/>
      <c r="O449" s="6"/>
      <c r="P449" s="7"/>
      <c r="Q449" s="1"/>
      <c r="R449" s="1"/>
    </row>
    <row r="450" spans="1:18" s="5" customFormat="1" x14ac:dyDescent="0.2">
      <c r="A450" s="1"/>
      <c r="B450" s="1"/>
      <c r="C450" s="2"/>
      <c r="D450" s="3"/>
      <c r="E450" s="4"/>
      <c r="F450" s="4"/>
      <c r="G450" s="5" t="str">
        <f t="shared" si="12"/>
        <v xml:space="preserve">  </v>
      </c>
      <c r="I450" s="1"/>
      <c r="J450" s="1"/>
      <c r="K450" s="6"/>
      <c r="L450" s="6"/>
      <c r="M450" s="6"/>
      <c r="N450" s="6"/>
      <c r="O450" s="6"/>
      <c r="P450" s="7"/>
      <c r="Q450" s="1"/>
      <c r="R450" s="1"/>
    </row>
    <row r="451" spans="1:18" s="5" customFormat="1" x14ac:dyDescent="0.2">
      <c r="A451" s="1"/>
      <c r="B451" s="1"/>
      <c r="C451" s="2"/>
      <c r="D451" s="3"/>
      <c r="E451" s="4"/>
      <c r="F451" s="4"/>
      <c r="G451" s="5" t="str">
        <f t="shared" si="12"/>
        <v xml:space="preserve">  </v>
      </c>
      <c r="I451" s="1"/>
      <c r="J451" s="1"/>
      <c r="K451" s="6"/>
      <c r="L451" s="6"/>
      <c r="M451" s="6"/>
      <c r="N451" s="6"/>
      <c r="O451" s="6"/>
      <c r="P451" s="7"/>
      <c r="Q451" s="1"/>
      <c r="R451" s="1"/>
    </row>
    <row r="452" spans="1:18" s="5" customFormat="1" x14ac:dyDescent="0.2">
      <c r="A452" s="1"/>
      <c r="B452" s="1"/>
      <c r="C452" s="2"/>
      <c r="D452" s="3"/>
      <c r="E452" s="4"/>
      <c r="F452" s="4"/>
      <c r="G452" s="5" t="str">
        <f t="shared" si="12"/>
        <v xml:space="preserve">  </v>
      </c>
      <c r="I452" s="1"/>
      <c r="J452" s="1"/>
      <c r="K452" s="6"/>
      <c r="L452" s="6"/>
      <c r="M452" s="6"/>
      <c r="N452" s="6"/>
      <c r="O452" s="6"/>
      <c r="P452" s="7"/>
      <c r="Q452" s="1"/>
      <c r="R452" s="1"/>
    </row>
    <row r="453" spans="1:18" s="5" customFormat="1" x14ac:dyDescent="0.2">
      <c r="A453" s="1"/>
      <c r="B453" s="1"/>
      <c r="C453" s="2"/>
      <c r="D453" s="3"/>
      <c r="E453" s="4"/>
      <c r="F453" s="4"/>
      <c r="G453" s="5" t="str">
        <f t="shared" si="12"/>
        <v xml:space="preserve">  </v>
      </c>
      <c r="I453" s="1"/>
      <c r="J453" s="1"/>
      <c r="K453" s="6"/>
      <c r="L453" s="6"/>
      <c r="M453" s="6"/>
      <c r="N453" s="6"/>
      <c r="O453" s="6"/>
      <c r="P453" s="7"/>
      <c r="Q453" s="1"/>
      <c r="R453" s="1"/>
    </row>
    <row r="454" spans="1:18" s="5" customFormat="1" x14ac:dyDescent="0.2">
      <c r="A454" s="1"/>
      <c r="B454" s="1"/>
      <c r="C454" s="2"/>
      <c r="D454" s="3"/>
      <c r="E454" s="4"/>
      <c r="F454" s="4"/>
      <c r="G454" s="5" t="str">
        <f t="shared" si="12"/>
        <v xml:space="preserve">  </v>
      </c>
      <c r="I454" s="1"/>
      <c r="J454" s="1"/>
      <c r="K454" s="6"/>
      <c r="L454" s="6"/>
      <c r="M454" s="6"/>
      <c r="N454" s="6"/>
      <c r="O454" s="6"/>
      <c r="P454" s="7"/>
      <c r="Q454" s="1"/>
      <c r="R454" s="1"/>
    </row>
    <row r="455" spans="1:18" s="5" customFormat="1" x14ac:dyDescent="0.2">
      <c r="A455" s="1"/>
      <c r="B455" s="1"/>
      <c r="C455" s="2"/>
      <c r="D455" s="3"/>
      <c r="E455" s="4"/>
      <c r="F455" s="4"/>
      <c r="G455" s="5" t="str">
        <f t="shared" si="12"/>
        <v xml:space="preserve">  </v>
      </c>
      <c r="I455" s="1"/>
      <c r="J455" s="1"/>
      <c r="K455" s="6"/>
      <c r="L455" s="6"/>
      <c r="M455" s="6"/>
      <c r="N455" s="6"/>
      <c r="O455" s="6"/>
      <c r="P455" s="7"/>
      <c r="Q455" s="1"/>
      <c r="R455" s="1"/>
    </row>
    <row r="456" spans="1:18" s="5" customFormat="1" x14ac:dyDescent="0.2">
      <c r="A456" s="1"/>
      <c r="B456" s="1"/>
      <c r="C456" s="2"/>
      <c r="D456" s="3"/>
      <c r="E456" s="4"/>
      <c r="F456" s="4"/>
      <c r="G456" s="5" t="str">
        <f t="shared" si="12"/>
        <v xml:space="preserve">  </v>
      </c>
      <c r="I456" s="1"/>
      <c r="J456" s="1"/>
      <c r="K456" s="6"/>
      <c r="L456" s="6"/>
      <c r="M456" s="6"/>
      <c r="N456" s="6"/>
      <c r="O456" s="6"/>
      <c r="P456" s="7"/>
      <c r="Q456" s="1"/>
      <c r="R456" s="1"/>
    </row>
    <row r="457" spans="1:18" s="5" customFormat="1" x14ac:dyDescent="0.2">
      <c r="A457" s="1"/>
      <c r="B457" s="1"/>
      <c r="C457" s="2"/>
      <c r="D457" s="3"/>
      <c r="E457" s="4"/>
      <c r="F457" s="4"/>
      <c r="G457" s="5" t="str">
        <f t="shared" si="12"/>
        <v xml:space="preserve">  </v>
      </c>
      <c r="I457" s="1"/>
      <c r="J457" s="1"/>
      <c r="K457" s="6"/>
      <c r="L457" s="6"/>
      <c r="M457" s="6"/>
      <c r="N457" s="6"/>
      <c r="O457" s="6"/>
      <c r="P457" s="7"/>
      <c r="Q457" s="1"/>
      <c r="R457" s="1"/>
    </row>
    <row r="458" spans="1:18" s="5" customFormat="1" x14ac:dyDescent="0.2">
      <c r="A458" s="1"/>
      <c r="B458" s="1"/>
      <c r="C458" s="2"/>
      <c r="D458" s="3"/>
      <c r="E458" s="4"/>
      <c r="F458" s="4"/>
      <c r="G458" s="5" t="str">
        <f t="shared" si="12"/>
        <v xml:space="preserve">  </v>
      </c>
      <c r="I458" s="1"/>
      <c r="J458" s="1"/>
      <c r="K458" s="6"/>
      <c r="L458" s="6"/>
      <c r="M458" s="6"/>
      <c r="N458" s="6"/>
      <c r="O458" s="6"/>
      <c r="P458" s="7"/>
      <c r="Q458" s="1"/>
      <c r="R458" s="1"/>
    </row>
    <row r="459" spans="1:18" s="5" customFormat="1" x14ac:dyDescent="0.2">
      <c r="A459" s="1"/>
      <c r="B459" s="1"/>
      <c r="C459" s="2"/>
      <c r="D459" s="3"/>
      <c r="E459" s="4"/>
      <c r="F459" s="4"/>
      <c r="G459" s="5" t="str">
        <f t="shared" si="12"/>
        <v xml:space="preserve">  </v>
      </c>
      <c r="I459" s="1"/>
      <c r="J459" s="1"/>
      <c r="K459" s="6"/>
      <c r="L459" s="6"/>
      <c r="M459" s="6"/>
      <c r="N459" s="6"/>
      <c r="O459" s="6"/>
      <c r="P459" s="7"/>
      <c r="Q459" s="1"/>
      <c r="R459" s="1"/>
    </row>
    <row r="460" spans="1:18" s="5" customFormat="1" x14ac:dyDescent="0.2">
      <c r="A460" s="1"/>
      <c r="B460" s="1"/>
      <c r="C460" s="2"/>
      <c r="D460" s="3"/>
      <c r="E460" s="4"/>
      <c r="F460" s="4"/>
      <c r="G460" s="5" t="str">
        <f t="shared" si="12"/>
        <v xml:space="preserve">  </v>
      </c>
      <c r="I460" s="1"/>
      <c r="J460" s="1"/>
      <c r="K460" s="6"/>
      <c r="L460" s="6"/>
      <c r="M460" s="6"/>
      <c r="N460" s="6"/>
      <c r="O460" s="6"/>
      <c r="P460" s="7"/>
      <c r="Q460" s="1"/>
      <c r="R460" s="1"/>
    </row>
    <row r="461" spans="1:18" s="5" customFormat="1" x14ac:dyDescent="0.2">
      <c r="A461" s="1"/>
      <c r="B461" s="1"/>
      <c r="C461" s="2"/>
      <c r="D461" s="3"/>
      <c r="E461" s="4"/>
      <c r="F461" s="4"/>
      <c r="G461" s="5" t="str">
        <f t="shared" si="12"/>
        <v xml:space="preserve">  </v>
      </c>
      <c r="I461" s="1"/>
      <c r="J461" s="1"/>
      <c r="K461" s="6"/>
      <c r="L461" s="6"/>
      <c r="M461" s="6"/>
      <c r="N461" s="6"/>
      <c r="O461" s="6"/>
      <c r="P461" s="7"/>
      <c r="Q461" s="1"/>
      <c r="R461" s="1"/>
    </row>
    <row r="462" spans="1:18" s="5" customFormat="1" x14ac:dyDescent="0.2">
      <c r="A462" s="1"/>
      <c r="B462" s="1"/>
      <c r="C462" s="2"/>
      <c r="D462" s="3"/>
      <c r="E462" s="4"/>
      <c r="F462" s="4"/>
      <c r="G462" s="5" t="str">
        <f t="shared" si="12"/>
        <v xml:space="preserve">  </v>
      </c>
      <c r="I462" s="1"/>
      <c r="J462" s="1"/>
      <c r="K462" s="6"/>
      <c r="L462" s="6"/>
      <c r="M462" s="6"/>
      <c r="N462" s="6"/>
      <c r="O462" s="6"/>
      <c r="P462" s="7"/>
      <c r="Q462" s="1"/>
      <c r="R462" s="1"/>
    </row>
    <row r="463" spans="1:18" s="5" customFormat="1" x14ac:dyDescent="0.2">
      <c r="A463" s="1"/>
      <c r="B463" s="1"/>
      <c r="C463" s="2"/>
      <c r="D463" s="3"/>
      <c r="E463" s="4"/>
      <c r="F463" s="4"/>
      <c r="G463" s="5" t="str">
        <f t="shared" si="12"/>
        <v xml:space="preserve">  </v>
      </c>
      <c r="I463" s="1"/>
      <c r="J463" s="1"/>
      <c r="K463" s="6"/>
      <c r="L463" s="6"/>
      <c r="M463" s="6"/>
      <c r="N463" s="6"/>
      <c r="O463" s="6"/>
      <c r="P463" s="7"/>
      <c r="Q463" s="1"/>
      <c r="R463" s="1"/>
    </row>
    <row r="464" spans="1:18" s="5" customFormat="1" x14ac:dyDescent="0.2">
      <c r="A464" s="1"/>
      <c r="B464" s="1"/>
      <c r="C464" s="2"/>
      <c r="D464" s="3"/>
      <c r="E464" s="4"/>
      <c r="F464" s="4"/>
      <c r="G464" s="5" t="str">
        <f t="shared" si="12"/>
        <v xml:space="preserve">  </v>
      </c>
      <c r="I464" s="1"/>
      <c r="J464" s="1"/>
      <c r="K464" s="6"/>
      <c r="L464" s="6"/>
      <c r="M464" s="6"/>
      <c r="N464" s="6"/>
      <c r="O464" s="6"/>
      <c r="P464" s="7"/>
      <c r="Q464" s="1"/>
      <c r="R464" s="1"/>
    </row>
    <row r="465" spans="1:18" s="5" customFormat="1" x14ac:dyDescent="0.2">
      <c r="A465" s="1"/>
      <c r="B465" s="1"/>
      <c r="C465" s="2"/>
      <c r="D465" s="3"/>
      <c r="E465" s="4"/>
      <c r="F465" s="4"/>
      <c r="G465" s="5" t="str">
        <f t="shared" si="12"/>
        <v xml:space="preserve">  </v>
      </c>
      <c r="I465" s="1"/>
      <c r="J465" s="1"/>
      <c r="K465" s="6"/>
      <c r="L465" s="6"/>
      <c r="M465" s="6"/>
      <c r="N465" s="6"/>
      <c r="O465" s="6"/>
      <c r="P465" s="7"/>
      <c r="Q465" s="1"/>
      <c r="R465" s="1"/>
    </row>
    <row r="466" spans="1:18" s="5" customFormat="1" x14ac:dyDescent="0.2">
      <c r="A466" s="1"/>
      <c r="B466" s="1"/>
      <c r="C466" s="2"/>
      <c r="D466" s="3"/>
      <c r="E466" s="4"/>
      <c r="F466" s="4"/>
      <c r="G466" s="5" t="str">
        <f t="shared" si="12"/>
        <v xml:space="preserve">  </v>
      </c>
      <c r="I466" s="1"/>
      <c r="J466" s="1"/>
      <c r="K466" s="6"/>
      <c r="L466" s="6"/>
      <c r="M466" s="6"/>
      <c r="N466" s="6"/>
      <c r="O466" s="6"/>
      <c r="P466" s="7"/>
      <c r="Q466" s="1"/>
      <c r="R466" s="1"/>
    </row>
    <row r="467" spans="1:18" s="5" customFormat="1" x14ac:dyDescent="0.2">
      <c r="A467" s="1"/>
      <c r="B467" s="1"/>
      <c r="C467" s="2"/>
      <c r="D467" s="3"/>
      <c r="E467" s="4"/>
      <c r="F467" s="4"/>
      <c r="G467" s="5" t="str">
        <f t="shared" si="12"/>
        <v xml:space="preserve">  </v>
      </c>
      <c r="I467" s="1"/>
      <c r="J467" s="1"/>
      <c r="K467" s="6"/>
      <c r="L467" s="6"/>
      <c r="M467" s="6"/>
      <c r="N467" s="6"/>
      <c r="O467" s="6"/>
      <c r="P467" s="7"/>
      <c r="Q467" s="1"/>
      <c r="R467" s="1"/>
    </row>
    <row r="468" spans="1:18" s="5" customFormat="1" x14ac:dyDescent="0.2">
      <c r="A468" s="1"/>
      <c r="B468" s="1"/>
      <c r="C468" s="2"/>
      <c r="D468" s="3"/>
      <c r="E468" s="4"/>
      <c r="F468" s="4"/>
      <c r="G468" s="5" t="str">
        <f t="shared" si="12"/>
        <v xml:space="preserve">  </v>
      </c>
      <c r="I468" s="1"/>
      <c r="J468" s="1"/>
      <c r="K468" s="6"/>
      <c r="L468" s="6"/>
      <c r="M468" s="6"/>
      <c r="N468" s="6"/>
      <c r="O468" s="6"/>
      <c r="P468" s="7"/>
      <c r="Q468" s="1"/>
      <c r="R468" s="1"/>
    </row>
    <row r="469" spans="1:18" s="5" customFormat="1" x14ac:dyDescent="0.2">
      <c r="A469" s="1"/>
      <c r="B469" s="1"/>
      <c r="C469" s="2"/>
      <c r="D469" s="3"/>
      <c r="E469" s="4"/>
      <c r="F469" s="4"/>
      <c r="G469" s="5" t="str">
        <f t="shared" si="12"/>
        <v xml:space="preserve">  </v>
      </c>
      <c r="I469" s="1"/>
      <c r="J469" s="1"/>
      <c r="K469" s="6"/>
      <c r="L469" s="6"/>
      <c r="M469" s="6"/>
      <c r="N469" s="6"/>
      <c r="O469" s="6"/>
      <c r="P469" s="7"/>
      <c r="Q469" s="1"/>
      <c r="R469" s="1"/>
    </row>
    <row r="470" spans="1:18" s="5" customFormat="1" x14ac:dyDescent="0.2">
      <c r="A470" s="1"/>
      <c r="B470" s="1"/>
      <c r="C470" s="2"/>
      <c r="D470" s="3"/>
      <c r="E470" s="4"/>
      <c r="F470" s="4"/>
      <c r="G470" s="5" t="str">
        <f t="shared" si="12"/>
        <v xml:space="preserve">  </v>
      </c>
      <c r="I470" s="1"/>
      <c r="J470" s="1"/>
      <c r="K470" s="6"/>
      <c r="L470" s="6"/>
      <c r="M470" s="6"/>
      <c r="N470" s="6"/>
      <c r="O470" s="6"/>
      <c r="P470" s="7"/>
      <c r="Q470" s="1"/>
      <c r="R470" s="1"/>
    </row>
    <row r="471" spans="1:18" s="5" customFormat="1" x14ac:dyDescent="0.2">
      <c r="A471" s="1"/>
      <c r="B471" s="1"/>
      <c r="C471" s="2"/>
      <c r="D471" s="3"/>
      <c r="E471" s="4"/>
      <c r="F471" s="4"/>
      <c r="G471" s="5" t="str">
        <f t="shared" si="12"/>
        <v xml:space="preserve">  </v>
      </c>
      <c r="I471" s="1"/>
      <c r="J471" s="1"/>
      <c r="K471" s="6"/>
      <c r="L471" s="6"/>
      <c r="M471" s="6"/>
      <c r="N471" s="6"/>
      <c r="O471" s="6"/>
      <c r="P471" s="7"/>
      <c r="Q471" s="1"/>
      <c r="R471" s="1"/>
    </row>
    <row r="472" spans="1:18" s="5" customFormat="1" x14ac:dyDescent="0.2">
      <c r="A472" s="1"/>
      <c r="B472" s="1"/>
      <c r="C472" s="2"/>
      <c r="D472" s="3"/>
      <c r="E472" s="4"/>
      <c r="F472" s="4"/>
      <c r="G472" s="5" t="str">
        <f t="shared" si="12"/>
        <v xml:space="preserve">  </v>
      </c>
      <c r="I472" s="1"/>
      <c r="J472" s="1"/>
      <c r="K472" s="6"/>
      <c r="L472" s="6"/>
      <c r="M472" s="6"/>
      <c r="N472" s="6"/>
      <c r="O472" s="6"/>
      <c r="P472" s="7"/>
      <c r="Q472" s="1"/>
      <c r="R472" s="1"/>
    </row>
    <row r="473" spans="1:18" s="5" customFormat="1" x14ac:dyDescent="0.2">
      <c r="A473" s="1"/>
      <c r="B473" s="1"/>
      <c r="C473" s="2"/>
      <c r="D473" s="3"/>
      <c r="E473" s="4"/>
      <c r="F473" s="4"/>
      <c r="G473" s="5" t="str">
        <f t="shared" si="12"/>
        <v xml:space="preserve">  </v>
      </c>
      <c r="I473" s="1"/>
      <c r="J473" s="1"/>
      <c r="K473" s="6"/>
      <c r="L473" s="6"/>
      <c r="M473" s="6"/>
      <c r="N473" s="6"/>
      <c r="O473" s="6"/>
      <c r="P473" s="7"/>
      <c r="Q473" s="1"/>
      <c r="R473" s="1"/>
    </row>
    <row r="474" spans="1:18" s="5" customFormat="1" x14ac:dyDescent="0.2">
      <c r="A474" s="1"/>
      <c r="B474" s="1"/>
      <c r="C474" s="2"/>
      <c r="D474" s="3"/>
      <c r="E474" s="4"/>
      <c r="F474" s="4"/>
      <c r="G474" s="5" t="str">
        <f t="shared" si="12"/>
        <v xml:space="preserve">  </v>
      </c>
      <c r="I474" s="1"/>
      <c r="J474" s="1"/>
      <c r="K474" s="6"/>
      <c r="L474" s="6"/>
      <c r="M474" s="6"/>
      <c r="N474" s="6"/>
      <c r="O474" s="6"/>
      <c r="P474" s="7"/>
      <c r="Q474" s="1"/>
      <c r="R474" s="1"/>
    </row>
    <row r="475" spans="1:18" s="5" customFormat="1" x14ac:dyDescent="0.2">
      <c r="A475" s="1"/>
      <c r="B475" s="1"/>
      <c r="C475" s="2"/>
      <c r="D475" s="3"/>
      <c r="E475" s="4"/>
      <c r="F475" s="4"/>
      <c r="G475" s="5" t="str">
        <f t="shared" si="12"/>
        <v xml:space="preserve">  </v>
      </c>
      <c r="I475" s="1"/>
      <c r="J475" s="1"/>
      <c r="K475" s="6"/>
      <c r="L475" s="6"/>
      <c r="M475" s="6"/>
      <c r="N475" s="6"/>
      <c r="O475" s="6"/>
      <c r="P475" s="7"/>
      <c r="Q475" s="1"/>
      <c r="R475" s="1"/>
    </row>
    <row r="476" spans="1:18" s="5" customFormat="1" x14ac:dyDescent="0.2">
      <c r="A476" s="1"/>
      <c r="B476" s="1"/>
      <c r="C476" s="2"/>
      <c r="D476" s="3"/>
      <c r="E476" s="4"/>
      <c r="F476" s="4"/>
      <c r="G476" s="5" t="str">
        <f t="shared" si="12"/>
        <v xml:space="preserve">  </v>
      </c>
      <c r="I476" s="1"/>
      <c r="J476" s="1"/>
      <c r="K476" s="6"/>
      <c r="L476" s="6"/>
      <c r="M476" s="6"/>
      <c r="N476" s="6"/>
      <c r="O476" s="6"/>
      <c r="P476" s="7"/>
      <c r="Q476" s="1"/>
      <c r="R476" s="1"/>
    </row>
    <row r="477" spans="1:18" s="5" customFormat="1" x14ac:dyDescent="0.2">
      <c r="A477" s="1"/>
      <c r="B477" s="1"/>
      <c r="C477" s="2"/>
      <c r="D477" s="3"/>
      <c r="E477" s="4"/>
      <c r="F477" s="4"/>
      <c r="G477" s="5" t="str">
        <f t="shared" si="12"/>
        <v xml:space="preserve">  </v>
      </c>
      <c r="I477" s="1"/>
      <c r="J477" s="1"/>
      <c r="K477" s="6"/>
      <c r="L477" s="6"/>
      <c r="M477" s="6"/>
      <c r="N477" s="6"/>
      <c r="O477" s="6"/>
      <c r="P477" s="7"/>
      <c r="Q477" s="1"/>
      <c r="R477" s="1"/>
    </row>
    <row r="478" spans="1:18" s="5" customFormat="1" x14ac:dyDescent="0.2">
      <c r="A478" s="1"/>
      <c r="B478" s="1"/>
      <c r="C478" s="2"/>
      <c r="D478" s="3"/>
      <c r="E478" s="4"/>
      <c r="F478" s="4"/>
      <c r="G478" s="5" t="str">
        <f t="shared" si="12"/>
        <v xml:space="preserve">  </v>
      </c>
      <c r="I478" s="1"/>
      <c r="J478" s="1"/>
      <c r="K478" s="6"/>
      <c r="L478" s="6"/>
      <c r="M478" s="6"/>
      <c r="N478" s="6"/>
      <c r="O478" s="6"/>
      <c r="P478" s="7"/>
      <c r="Q478" s="1"/>
      <c r="R478" s="1"/>
    </row>
    <row r="479" spans="1:18" s="5" customFormat="1" x14ac:dyDescent="0.2">
      <c r="A479" s="1"/>
      <c r="B479" s="1"/>
      <c r="C479" s="2"/>
      <c r="D479" s="3"/>
      <c r="E479" s="4"/>
      <c r="F479" s="4"/>
      <c r="G479" s="5" t="str">
        <f t="shared" si="12"/>
        <v xml:space="preserve">  </v>
      </c>
      <c r="I479" s="1"/>
      <c r="J479" s="1"/>
      <c r="K479" s="6"/>
      <c r="L479" s="6"/>
      <c r="M479" s="6"/>
      <c r="N479" s="6"/>
      <c r="O479" s="6"/>
      <c r="P479" s="7"/>
      <c r="Q479" s="1"/>
      <c r="R479" s="1"/>
    </row>
    <row r="480" spans="1:18" s="5" customFormat="1" x14ac:dyDescent="0.2">
      <c r="A480" s="1"/>
      <c r="B480" s="1"/>
      <c r="C480" s="2"/>
      <c r="D480" s="3"/>
      <c r="E480" s="4"/>
      <c r="F480" s="4"/>
      <c r="G480" s="5" t="str">
        <f t="shared" si="12"/>
        <v xml:space="preserve">  </v>
      </c>
      <c r="I480" s="1"/>
      <c r="J480" s="1"/>
      <c r="K480" s="6"/>
      <c r="L480" s="6"/>
      <c r="M480" s="6"/>
      <c r="N480" s="6"/>
      <c r="O480" s="6"/>
      <c r="P480" s="7"/>
      <c r="Q480" s="1"/>
      <c r="R480" s="1"/>
    </row>
    <row r="481" spans="1:18" s="5" customFormat="1" x14ac:dyDescent="0.2">
      <c r="A481" s="1"/>
      <c r="B481" s="1"/>
      <c r="C481" s="2"/>
      <c r="D481" s="3"/>
      <c r="E481" s="4"/>
      <c r="F481" s="4"/>
      <c r="G481" s="5" t="str">
        <f t="shared" si="12"/>
        <v xml:space="preserve">  </v>
      </c>
      <c r="I481" s="1"/>
      <c r="J481" s="1"/>
      <c r="K481" s="6"/>
      <c r="L481" s="6"/>
      <c r="M481" s="6"/>
      <c r="N481" s="6"/>
      <c r="O481" s="6"/>
      <c r="P481" s="7"/>
      <c r="Q481" s="1"/>
      <c r="R481" s="1"/>
    </row>
    <row r="482" spans="1:18" s="5" customFormat="1" x14ac:dyDescent="0.2">
      <c r="A482" s="1"/>
      <c r="B482" s="1"/>
      <c r="C482" s="2"/>
      <c r="D482" s="3"/>
      <c r="E482" s="4"/>
      <c r="F482" s="4"/>
      <c r="G482" s="5" t="str">
        <f t="shared" si="12"/>
        <v xml:space="preserve">  </v>
      </c>
      <c r="I482" s="1"/>
      <c r="J482" s="1"/>
      <c r="K482" s="6"/>
      <c r="L482" s="6"/>
      <c r="M482" s="6"/>
      <c r="N482" s="6"/>
      <c r="O482" s="6"/>
      <c r="P482" s="7"/>
      <c r="Q482" s="1"/>
      <c r="R482" s="1"/>
    </row>
    <row r="483" spans="1:18" s="5" customFormat="1" x14ac:dyDescent="0.2">
      <c r="A483" s="1"/>
      <c r="B483" s="1"/>
      <c r="C483" s="2"/>
      <c r="D483" s="3"/>
      <c r="E483" s="4"/>
      <c r="F483" s="4"/>
      <c r="G483" s="5" t="str">
        <f t="shared" si="12"/>
        <v xml:space="preserve">  </v>
      </c>
      <c r="I483" s="1"/>
      <c r="J483" s="1"/>
      <c r="K483" s="6"/>
      <c r="L483" s="6"/>
      <c r="M483" s="6"/>
      <c r="N483" s="6"/>
      <c r="O483" s="6"/>
      <c r="P483" s="7"/>
      <c r="Q483" s="1"/>
      <c r="R483" s="1"/>
    </row>
    <row r="484" spans="1:18" s="5" customFormat="1" x14ac:dyDescent="0.2">
      <c r="A484" s="1"/>
      <c r="B484" s="1"/>
      <c r="C484" s="2"/>
      <c r="D484" s="3"/>
      <c r="E484" s="4"/>
      <c r="F484" s="4"/>
      <c r="G484" s="5" t="str">
        <f t="shared" si="12"/>
        <v xml:space="preserve">  </v>
      </c>
      <c r="I484" s="1"/>
      <c r="J484" s="1"/>
      <c r="K484" s="6"/>
      <c r="L484" s="6"/>
      <c r="M484" s="6"/>
      <c r="N484" s="6"/>
      <c r="O484" s="6"/>
      <c r="P484" s="7"/>
      <c r="Q484" s="1"/>
      <c r="R484" s="1"/>
    </row>
    <row r="485" spans="1:18" s="5" customFormat="1" x14ac:dyDescent="0.2">
      <c r="A485" s="1"/>
      <c r="B485" s="1"/>
      <c r="C485" s="2"/>
      <c r="D485" s="3"/>
      <c r="E485" s="4"/>
      <c r="F485" s="4"/>
      <c r="G485" s="5" t="str">
        <f t="shared" si="12"/>
        <v xml:space="preserve">  </v>
      </c>
      <c r="I485" s="1"/>
      <c r="J485" s="1"/>
      <c r="K485" s="6"/>
      <c r="L485" s="6"/>
      <c r="M485" s="6"/>
      <c r="N485" s="6"/>
      <c r="O485" s="6"/>
      <c r="P485" s="7"/>
      <c r="Q485" s="1"/>
      <c r="R485" s="1"/>
    </row>
    <row r="486" spans="1:18" s="5" customFormat="1" x14ac:dyDescent="0.2">
      <c r="A486" s="1"/>
      <c r="B486" s="1"/>
      <c r="C486" s="2"/>
      <c r="D486" s="3"/>
      <c r="E486" s="4"/>
      <c r="F486" s="4"/>
      <c r="G486" s="5" t="str">
        <f t="shared" si="12"/>
        <v xml:space="preserve">  </v>
      </c>
      <c r="I486" s="1"/>
      <c r="J486" s="1"/>
      <c r="K486" s="6"/>
      <c r="L486" s="6"/>
      <c r="M486" s="6"/>
      <c r="N486" s="6"/>
      <c r="O486" s="6"/>
      <c r="P486" s="7"/>
      <c r="Q486" s="1"/>
      <c r="R486" s="1"/>
    </row>
    <row r="487" spans="1:18" s="5" customFormat="1" x14ac:dyDescent="0.2">
      <c r="A487" s="1"/>
      <c r="B487" s="1"/>
      <c r="C487" s="2"/>
      <c r="D487" s="3"/>
      <c r="E487" s="4"/>
      <c r="F487" s="4"/>
      <c r="G487" s="5" t="str">
        <f t="shared" si="12"/>
        <v xml:space="preserve">  </v>
      </c>
      <c r="I487" s="1"/>
      <c r="J487" s="1"/>
      <c r="K487" s="6"/>
      <c r="L487" s="6"/>
      <c r="M487" s="6"/>
      <c r="N487" s="6"/>
      <c r="O487" s="6"/>
      <c r="P487" s="7"/>
      <c r="Q487" s="1"/>
      <c r="R487" s="1"/>
    </row>
    <row r="488" spans="1:18" s="5" customFormat="1" x14ac:dyDescent="0.2">
      <c r="A488" s="1"/>
      <c r="B488" s="1"/>
      <c r="C488" s="2"/>
      <c r="D488" s="3"/>
      <c r="E488" s="4"/>
      <c r="F488" s="4"/>
      <c r="G488" s="5" t="str">
        <f t="shared" si="12"/>
        <v xml:space="preserve">  </v>
      </c>
      <c r="I488" s="1"/>
      <c r="J488" s="1"/>
      <c r="K488" s="6"/>
      <c r="L488" s="6"/>
      <c r="M488" s="6"/>
      <c r="N488" s="6"/>
      <c r="O488" s="6"/>
      <c r="P488" s="7"/>
      <c r="Q488" s="1"/>
      <c r="R488" s="1"/>
    </row>
    <row r="489" spans="1:18" s="5" customFormat="1" x14ac:dyDescent="0.2">
      <c r="A489" s="1"/>
      <c r="B489" s="1"/>
      <c r="C489" s="2"/>
      <c r="D489" s="3"/>
      <c r="E489" s="4"/>
      <c r="F489" s="4"/>
      <c r="G489" s="5" t="str">
        <f t="shared" si="12"/>
        <v xml:space="preserve">  </v>
      </c>
      <c r="I489" s="1"/>
      <c r="J489" s="1"/>
      <c r="K489" s="6"/>
      <c r="L489" s="6"/>
      <c r="M489" s="6"/>
      <c r="N489" s="6"/>
      <c r="O489" s="6"/>
      <c r="P489" s="7"/>
      <c r="Q489" s="1"/>
      <c r="R489" s="1"/>
    </row>
    <row r="490" spans="1:18" s="5" customFormat="1" x14ac:dyDescent="0.2">
      <c r="A490" s="1"/>
      <c r="B490" s="1"/>
      <c r="C490" s="2"/>
      <c r="D490" s="3"/>
      <c r="E490" s="4"/>
      <c r="F490" s="4"/>
      <c r="G490" s="5" t="str">
        <f t="shared" si="12"/>
        <v xml:space="preserve">  </v>
      </c>
      <c r="I490" s="1"/>
      <c r="J490" s="1"/>
      <c r="K490" s="6"/>
      <c r="L490" s="6"/>
      <c r="M490" s="6"/>
      <c r="N490" s="6"/>
      <c r="O490" s="6"/>
      <c r="P490" s="7"/>
      <c r="Q490" s="1"/>
      <c r="R490" s="1"/>
    </row>
    <row r="491" spans="1:18" s="5" customFormat="1" x14ac:dyDescent="0.2">
      <c r="A491" s="1"/>
      <c r="B491" s="1"/>
      <c r="C491" s="2"/>
      <c r="D491" s="3"/>
      <c r="E491" s="4"/>
      <c r="F491" s="4"/>
      <c r="G491" s="5" t="str">
        <f t="shared" si="12"/>
        <v xml:space="preserve">  </v>
      </c>
      <c r="I491" s="1"/>
      <c r="J491" s="1"/>
      <c r="K491" s="6"/>
      <c r="L491" s="6"/>
      <c r="M491" s="6"/>
      <c r="N491" s="6"/>
      <c r="O491" s="6"/>
      <c r="P491" s="7"/>
      <c r="Q491" s="1"/>
      <c r="R491" s="1"/>
    </row>
    <row r="492" spans="1:18" s="5" customFormat="1" x14ac:dyDescent="0.2">
      <c r="A492" s="1"/>
      <c r="B492" s="1"/>
      <c r="C492" s="2"/>
      <c r="D492" s="3"/>
      <c r="E492" s="4"/>
      <c r="F492" s="4"/>
      <c r="G492" s="5" t="str">
        <f t="shared" si="12"/>
        <v xml:space="preserve">  </v>
      </c>
      <c r="I492" s="1"/>
      <c r="J492" s="1"/>
      <c r="K492" s="6"/>
      <c r="L492" s="6"/>
      <c r="M492" s="6"/>
      <c r="N492" s="6"/>
      <c r="O492" s="6"/>
      <c r="P492" s="7"/>
      <c r="Q492" s="1"/>
      <c r="R492" s="1"/>
    </row>
    <row r="493" spans="1:18" s="5" customFormat="1" x14ac:dyDescent="0.2">
      <c r="A493" s="1"/>
      <c r="B493" s="1"/>
      <c r="C493" s="2"/>
      <c r="D493" s="3"/>
      <c r="E493" s="4"/>
      <c r="F493" s="4"/>
      <c r="G493" s="5" t="str">
        <f t="shared" si="12"/>
        <v xml:space="preserve">  </v>
      </c>
      <c r="I493" s="1"/>
      <c r="J493" s="1"/>
      <c r="K493" s="6"/>
      <c r="L493" s="6"/>
      <c r="M493" s="6"/>
      <c r="N493" s="6"/>
      <c r="O493" s="6"/>
      <c r="P493" s="7"/>
      <c r="Q493" s="1"/>
      <c r="R493" s="1"/>
    </row>
    <row r="494" spans="1:18" s="5" customFormat="1" x14ac:dyDescent="0.2">
      <c r="A494" s="1"/>
      <c r="B494" s="1"/>
      <c r="C494" s="2"/>
      <c r="D494" s="3"/>
      <c r="E494" s="4"/>
      <c r="F494" s="4"/>
      <c r="G494" s="5" t="str">
        <f t="shared" si="12"/>
        <v xml:space="preserve">  </v>
      </c>
      <c r="I494" s="1"/>
      <c r="J494" s="1"/>
      <c r="K494" s="6"/>
      <c r="L494" s="6"/>
      <c r="M494" s="6"/>
      <c r="N494" s="6"/>
      <c r="O494" s="6"/>
      <c r="P494" s="7"/>
      <c r="Q494" s="1"/>
      <c r="R494" s="1"/>
    </row>
    <row r="495" spans="1:18" s="5" customFormat="1" x14ac:dyDescent="0.2">
      <c r="A495" s="1"/>
      <c r="B495" s="1"/>
      <c r="C495" s="2"/>
      <c r="D495" s="3"/>
      <c r="E495" s="4"/>
      <c r="F495" s="4"/>
      <c r="G495" s="5" t="str">
        <f t="shared" si="12"/>
        <v xml:space="preserve">  </v>
      </c>
      <c r="I495" s="1"/>
      <c r="J495" s="1"/>
      <c r="K495" s="6"/>
      <c r="L495" s="6"/>
      <c r="M495" s="6"/>
      <c r="N495" s="6"/>
      <c r="O495" s="6"/>
      <c r="P495" s="7"/>
      <c r="Q495" s="1"/>
      <c r="R495" s="1"/>
    </row>
    <row r="496" spans="1:18" s="5" customFormat="1" x14ac:dyDescent="0.2">
      <c r="A496" s="1"/>
      <c r="B496" s="1"/>
      <c r="C496" s="2"/>
      <c r="D496" s="3"/>
      <c r="E496" s="4"/>
      <c r="F496" s="4"/>
      <c r="G496" s="5" t="str">
        <f t="shared" si="12"/>
        <v xml:space="preserve">  </v>
      </c>
      <c r="I496" s="1"/>
      <c r="J496" s="1"/>
      <c r="K496" s="6"/>
      <c r="L496" s="6"/>
      <c r="M496" s="6"/>
      <c r="N496" s="6"/>
      <c r="O496" s="6"/>
      <c r="P496" s="7"/>
      <c r="Q496" s="1"/>
      <c r="R496" s="1"/>
    </row>
    <row r="497" spans="1:18" s="5" customFormat="1" x14ac:dyDescent="0.2">
      <c r="A497" s="1"/>
      <c r="B497" s="1"/>
      <c r="C497" s="2"/>
      <c r="D497" s="3"/>
      <c r="E497" s="4"/>
      <c r="F497" s="4"/>
      <c r="G497" s="5" t="str">
        <f t="shared" si="12"/>
        <v xml:space="preserve">  </v>
      </c>
      <c r="I497" s="1"/>
      <c r="J497" s="1"/>
      <c r="K497" s="6"/>
      <c r="L497" s="6"/>
      <c r="M497" s="6"/>
      <c r="N497" s="6"/>
      <c r="O497" s="6"/>
      <c r="P497" s="7"/>
      <c r="Q497" s="1"/>
      <c r="R497" s="1"/>
    </row>
    <row r="498" spans="1:18" s="5" customFormat="1" x14ac:dyDescent="0.2">
      <c r="A498" s="1"/>
      <c r="B498" s="1"/>
      <c r="C498" s="2"/>
      <c r="D498" s="3"/>
      <c r="E498" s="4"/>
      <c r="F498" s="4"/>
      <c r="G498" s="5" t="str">
        <f t="shared" si="12"/>
        <v xml:space="preserve">  </v>
      </c>
      <c r="I498" s="1"/>
      <c r="J498" s="1"/>
      <c r="K498" s="6"/>
      <c r="L498" s="6"/>
      <c r="M498" s="6"/>
      <c r="N498" s="6"/>
      <c r="O498" s="6"/>
      <c r="P498" s="7"/>
      <c r="Q498" s="1"/>
      <c r="R498" s="1"/>
    </row>
    <row r="499" spans="1:18" s="5" customFormat="1" x14ac:dyDescent="0.2">
      <c r="A499" s="1"/>
      <c r="B499" s="1"/>
      <c r="C499" s="2"/>
      <c r="D499" s="3"/>
      <c r="E499" s="4"/>
      <c r="F499" s="4"/>
      <c r="G499" s="5" t="str">
        <f t="shared" si="12"/>
        <v xml:space="preserve">  </v>
      </c>
      <c r="I499" s="1"/>
      <c r="J499" s="1"/>
      <c r="K499" s="6"/>
      <c r="L499" s="6"/>
      <c r="M499" s="6"/>
      <c r="N499" s="6"/>
      <c r="O499" s="6"/>
      <c r="P499" s="7"/>
      <c r="Q499" s="1"/>
      <c r="R499" s="1"/>
    </row>
    <row r="500" spans="1:18" s="5" customFormat="1" x14ac:dyDescent="0.2">
      <c r="A500" s="1"/>
      <c r="B500" s="1"/>
      <c r="C500" s="2"/>
      <c r="D500" s="3"/>
      <c r="E500" s="4"/>
      <c r="F500" s="4"/>
      <c r="G500" s="5" t="str">
        <f t="shared" si="12"/>
        <v xml:space="preserve">  </v>
      </c>
      <c r="I500" s="1"/>
      <c r="J500" s="1"/>
      <c r="K500" s="6"/>
      <c r="L500" s="6"/>
      <c r="M500" s="6"/>
      <c r="N500" s="6"/>
      <c r="O500" s="6"/>
      <c r="P500" s="7"/>
      <c r="Q500" s="1"/>
      <c r="R500" s="1"/>
    </row>
    <row r="501" spans="1:18" s="5" customFormat="1" x14ac:dyDescent="0.2">
      <c r="A501" s="1"/>
      <c r="B501" s="1"/>
      <c r="C501" s="2"/>
      <c r="D501" s="3"/>
      <c r="E501" s="4"/>
      <c r="F501" s="4"/>
      <c r="G501" s="5" t="str">
        <f t="shared" si="12"/>
        <v xml:space="preserve">  </v>
      </c>
      <c r="I501" s="1"/>
      <c r="J501" s="1"/>
      <c r="K501" s="6"/>
      <c r="L501" s="6"/>
      <c r="M501" s="6"/>
      <c r="N501" s="6"/>
      <c r="O501" s="6"/>
      <c r="P501" s="7"/>
      <c r="Q501" s="1"/>
      <c r="R501" s="1"/>
    </row>
    <row r="502" spans="1:18" s="5" customFormat="1" x14ac:dyDescent="0.2">
      <c r="A502" s="1"/>
      <c r="B502" s="1"/>
      <c r="C502" s="2"/>
      <c r="D502" s="3"/>
      <c r="E502" s="4"/>
      <c r="F502" s="4"/>
      <c r="G502" s="5" t="str">
        <f t="shared" si="12"/>
        <v xml:space="preserve">  </v>
      </c>
      <c r="I502" s="1"/>
      <c r="J502" s="1"/>
      <c r="K502" s="6"/>
      <c r="L502" s="6"/>
      <c r="M502" s="6"/>
      <c r="N502" s="6"/>
      <c r="O502" s="6"/>
      <c r="P502" s="7"/>
      <c r="Q502" s="1"/>
      <c r="R502" s="1"/>
    </row>
    <row r="503" spans="1:18" s="5" customFormat="1" x14ac:dyDescent="0.2">
      <c r="A503" s="1"/>
      <c r="B503" s="1"/>
      <c r="C503" s="2"/>
      <c r="D503" s="3"/>
      <c r="E503" s="4"/>
      <c r="F503" s="4"/>
      <c r="G503" s="5" t="str">
        <f t="shared" si="12"/>
        <v xml:space="preserve">  </v>
      </c>
      <c r="I503" s="1"/>
      <c r="J503" s="1"/>
      <c r="K503" s="6"/>
      <c r="L503" s="6"/>
      <c r="M503" s="6"/>
      <c r="N503" s="6"/>
      <c r="O503" s="6"/>
      <c r="P503" s="7"/>
      <c r="Q503" s="1"/>
      <c r="R503" s="1"/>
    </row>
    <row r="504" spans="1:18" s="5" customFormat="1" x14ac:dyDescent="0.2">
      <c r="A504" s="1"/>
      <c r="B504" s="1"/>
      <c r="C504" s="2"/>
      <c r="D504" s="3"/>
      <c r="E504" s="4"/>
      <c r="F504" s="4"/>
      <c r="G504" s="5" t="str">
        <f t="shared" si="12"/>
        <v xml:space="preserve">  </v>
      </c>
      <c r="I504" s="1"/>
      <c r="J504" s="1"/>
      <c r="K504" s="6"/>
      <c r="L504" s="6"/>
      <c r="M504" s="6"/>
      <c r="N504" s="6"/>
      <c r="O504" s="6"/>
      <c r="P504" s="7"/>
      <c r="Q504" s="1"/>
      <c r="R504" s="1"/>
    </row>
    <row r="505" spans="1:18" s="5" customFormat="1" x14ac:dyDescent="0.2">
      <c r="A505" s="1"/>
      <c r="B505" s="1"/>
      <c r="C505" s="2"/>
      <c r="D505" s="3"/>
      <c r="E505" s="4"/>
      <c r="F505" s="4"/>
      <c r="G505" s="5" t="str">
        <f t="shared" si="12"/>
        <v xml:space="preserve">  </v>
      </c>
      <c r="I505" s="1"/>
      <c r="J505" s="1"/>
      <c r="K505" s="6"/>
      <c r="L505" s="6"/>
      <c r="M505" s="6"/>
      <c r="N505" s="6"/>
      <c r="O505" s="6"/>
      <c r="P505" s="7"/>
      <c r="Q505" s="1"/>
      <c r="R505" s="1"/>
    </row>
    <row r="506" spans="1:18" s="5" customFormat="1" x14ac:dyDescent="0.2">
      <c r="A506" s="1"/>
      <c r="B506" s="1"/>
      <c r="C506" s="2"/>
      <c r="D506" s="3"/>
      <c r="E506" s="4"/>
      <c r="F506" s="4"/>
      <c r="G506" s="5" t="str">
        <f t="shared" ref="G506:G569" si="13">IF(E506=0,"  ",(IF(F506=0,"  ",+E506*F506)))</f>
        <v xml:space="preserve">  </v>
      </c>
      <c r="I506" s="1"/>
      <c r="J506" s="1"/>
      <c r="K506" s="6"/>
      <c r="L506" s="6"/>
      <c r="M506" s="6"/>
      <c r="N506" s="6"/>
      <c r="O506" s="6"/>
      <c r="P506" s="7"/>
      <c r="Q506" s="1"/>
      <c r="R506" s="1"/>
    </row>
    <row r="507" spans="1:18" s="5" customFormat="1" x14ac:dyDescent="0.2">
      <c r="A507" s="1"/>
      <c r="B507" s="1"/>
      <c r="C507" s="2"/>
      <c r="D507" s="3"/>
      <c r="E507" s="4"/>
      <c r="F507" s="4"/>
      <c r="G507" s="5" t="str">
        <f t="shared" si="13"/>
        <v xml:space="preserve">  </v>
      </c>
      <c r="I507" s="1"/>
      <c r="J507" s="1"/>
      <c r="K507" s="6"/>
      <c r="L507" s="6"/>
      <c r="M507" s="6"/>
      <c r="N507" s="6"/>
      <c r="O507" s="6"/>
      <c r="P507" s="7"/>
      <c r="Q507" s="1"/>
      <c r="R507" s="1"/>
    </row>
    <row r="508" spans="1:18" s="5" customFormat="1" x14ac:dyDescent="0.2">
      <c r="A508" s="1"/>
      <c r="B508" s="1"/>
      <c r="C508" s="2"/>
      <c r="D508" s="3"/>
      <c r="E508" s="4"/>
      <c r="F508" s="4"/>
      <c r="G508" s="5" t="str">
        <f t="shared" si="13"/>
        <v xml:space="preserve">  </v>
      </c>
      <c r="I508" s="1"/>
      <c r="J508" s="1"/>
      <c r="K508" s="6"/>
      <c r="L508" s="6"/>
      <c r="M508" s="6"/>
      <c r="N508" s="6"/>
      <c r="O508" s="6"/>
      <c r="P508" s="7"/>
      <c r="Q508" s="1"/>
      <c r="R508" s="1"/>
    </row>
    <row r="509" spans="1:18" s="5" customFormat="1" x14ac:dyDescent="0.2">
      <c r="A509" s="1"/>
      <c r="B509" s="1"/>
      <c r="C509" s="2"/>
      <c r="D509" s="3"/>
      <c r="E509" s="4"/>
      <c r="F509" s="4"/>
      <c r="G509" s="5" t="str">
        <f t="shared" si="13"/>
        <v xml:space="preserve">  </v>
      </c>
      <c r="I509" s="1"/>
      <c r="J509" s="1"/>
      <c r="K509" s="6"/>
      <c r="L509" s="6"/>
      <c r="M509" s="6"/>
      <c r="N509" s="6"/>
      <c r="O509" s="6"/>
      <c r="P509" s="7"/>
      <c r="Q509" s="1"/>
      <c r="R509" s="1"/>
    </row>
    <row r="510" spans="1:18" s="5" customFormat="1" x14ac:dyDescent="0.2">
      <c r="A510" s="1"/>
      <c r="B510" s="1"/>
      <c r="C510" s="2"/>
      <c r="D510" s="3"/>
      <c r="E510" s="4"/>
      <c r="F510" s="4"/>
      <c r="G510" s="5" t="str">
        <f t="shared" si="13"/>
        <v xml:space="preserve">  </v>
      </c>
      <c r="I510" s="1"/>
      <c r="J510" s="1"/>
      <c r="K510" s="6"/>
      <c r="L510" s="6"/>
      <c r="M510" s="6"/>
      <c r="N510" s="6"/>
      <c r="O510" s="6"/>
      <c r="P510" s="7"/>
      <c r="Q510" s="1"/>
      <c r="R510" s="1"/>
    </row>
    <row r="511" spans="1:18" s="5" customFormat="1" x14ac:dyDescent="0.2">
      <c r="A511" s="1"/>
      <c r="B511" s="1"/>
      <c r="C511" s="2"/>
      <c r="D511" s="3"/>
      <c r="E511" s="4"/>
      <c r="F511" s="4"/>
      <c r="G511" s="5" t="str">
        <f t="shared" si="13"/>
        <v xml:space="preserve">  </v>
      </c>
      <c r="I511" s="1"/>
      <c r="J511" s="1"/>
      <c r="K511" s="6"/>
      <c r="L511" s="6"/>
      <c r="M511" s="6"/>
      <c r="N511" s="6"/>
      <c r="O511" s="6"/>
      <c r="P511" s="7"/>
      <c r="Q511" s="1"/>
      <c r="R511" s="1"/>
    </row>
    <row r="512" spans="1:18" s="5" customFormat="1" x14ac:dyDescent="0.2">
      <c r="A512" s="1"/>
      <c r="B512" s="1"/>
      <c r="C512" s="2"/>
      <c r="D512" s="3"/>
      <c r="E512" s="4"/>
      <c r="F512" s="4"/>
      <c r="G512" s="5" t="str">
        <f t="shared" si="13"/>
        <v xml:space="preserve">  </v>
      </c>
      <c r="I512" s="1"/>
      <c r="J512" s="1"/>
      <c r="K512" s="6"/>
      <c r="L512" s="6"/>
      <c r="M512" s="6"/>
      <c r="N512" s="6"/>
      <c r="O512" s="6"/>
      <c r="P512" s="7"/>
      <c r="Q512" s="1"/>
      <c r="R512" s="1"/>
    </row>
    <row r="513" spans="1:18" s="5" customFormat="1" x14ac:dyDescent="0.2">
      <c r="A513" s="1"/>
      <c r="B513" s="1"/>
      <c r="C513" s="2"/>
      <c r="D513" s="3"/>
      <c r="E513" s="4"/>
      <c r="F513" s="4"/>
      <c r="G513" s="5" t="str">
        <f t="shared" si="13"/>
        <v xml:space="preserve">  </v>
      </c>
      <c r="I513" s="1"/>
      <c r="J513" s="1"/>
      <c r="K513" s="6"/>
      <c r="L513" s="6"/>
      <c r="M513" s="6"/>
      <c r="N513" s="6"/>
      <c r="O513" s="6"/>
      <c r="P513" s="7"/>
      <c r="Q513" s="1"/>
      <c r="R513" s="1"/>
    </row>
    <row r="514" spans="1:18" s="5" customFormat="1" x14ac:dyDescent="0.2">
      <c r="A514" s="1"/>
      <c r="B514" s="1"/>
      <c r="C514" s="2"/>
      <c r="D514" s="3"/>
      <c r="E514" s="4"/>
      <c r="F514" s="4"/>
      <c r="G514" s="5" t="str">
        <f t="shared" si="13"/>
        <v xml:space="preserve">  </v>
      </c>
      <c r="I514" s="1"/>
      <c r="J514" s="1"/>
      <c r="K514" s="6"/>
      <c r="L514" s="6"/>
      <c r="M514" s="6"/>
      <c r="N514" s="6"/>
      <c r="O514" s="6"/>
      <c r="P514" s="7"/>
      <c r="Q514" s="1"/>
      <c r="R514" s="1"/>
    </row>
    <row r="515" spans="1:18" s="5" customFormat="1" x14ac:dyDescent="0.2">
      <c r="A515" s="1"/>
      <c r="B515" s="1"/>
      <c r="C515" s="2"/>
      <c r="D515" s="3"/>
      <c r="E515" s="4"/>
      <c r="F515" s="4"/>
      <c r="G515" s="5" t="str">
        <f t="shared" si="13"/>
        <v xml:space="preserve">  </v>
      </c>
      <c r="I515" s="1"/>
      <c r="J515" s="1"/>
      <c r="K515" s="6"/>
      <c r="L515" s="6"/>
      <c r="M515" s="6"/>
      <c r="N515" s="6"/>
      <c r="O515" s="6"/>
      <c r="P515" s="7"/>
      <c r="Q515" s="1"/>
      <c r="R515" s="1"/>
    </row>
    <row r="516" spans="1:18" s="5" customFormat="1" x14ac:dyDescent="0.2">
      <c r="A516" s="1"/>
      <c r="B516" s="1"/>
      <c r="C516" s="2"/>
      <c r="D516" s="3"/>
      <c r="E516" s="4"/>
      <c r="F516" s="4"/>
      <c r="G516" s="5" t="str">
        <f t="shared" si="13"/>
        <v xml:space="preserve">  </v>
      </c>
      <c r="I516" s="1"/>
      <c r="J516" s="1"/>
      <c r="K516" s="6"/>
      <c r="L516" s="6"/>
      <c r="M516" s="6"/>
      <c r="N516" s="6"/>
      <c r="O516" s="6"/>
      <c r="P516" s="7"/>
      <c r="Q516" s="1"/>
      <c r="R516" s="1"/>
    </row>
    <row r="517" spans="1:18" s="5" customFormat="1" x14ac:dyDescent="0.2">
      <c r="A517" s="1"/>
      <c r="B517" s="1"/>
      <c r="C517" s="2"/>
      <c r="D517" s="3"/>
      <c r="E517" s="4"/>
      <c r="F517" s="4"/>
      <c r="G517" s="5" t="str">
        <f t="shared" si="13"/>
        <v xml:space="preserve">  </v>
      </c>
      <c r="I517" s="1"/>
      <c r="J517" s="1"/>
      <c r="K517" s="6"/>
      <c r="L517" s="6"/>
      <c r="M517" s="6"/>
      <c r="N517" s="6"/>
      <c r="O517" s="6"/>
      <c r="P517" s="7"/>
      <c r="Q517" s="1"/>
      <c r="R517" s="1"/>
    </row>
    <row r="518" spans="1:18" s="5" customFormat="1" x14ac:dyDescent="0.2">
      <c r="A518" s="1"/>
      <c r="B518" s="1"/>
      <c r="C518" s="2"/>
      <c r="D518" s="3"/>
      <c r="E518" s="4"/>
      <c r="F518" s="4"/>
      <c r="G518" s="5" t="str">
        <f t="shared" si="13"/>
        <v xml:space="preserve">  </v>
      </c>
      <c r="I518" s="1"/>
      <c r="J518" s="1"/>
      <c r="K518" s="6"/>
      <c r="L518" s="6"/>
      <c r="M518" s="6"/>
      <c r="N518" s="6"/>
      <c r="O518" s="6"/>
      <c r="P518" s="7"/>
      <c r="Q518" s="1"/>
      <c r="R518" s="1"/>
    </row>
    <row r="519" spans="1:18" s="5" customFormat="1" x14ac:dyDescent="0.2">
      <c r="A519" s="1"/>
      <c r="B519" s="1"/>
      <c r="C519" s="2"/>
      <c r="D519" s="3"/>
      <c r="E519" s="4"/>
      <c r="F519" s="4"/>
      <c r="G519" s="5" t="str">
        <f t="shared" si="13"/>
        <v xml:space="preserve">  </v>
      </c>
      <c r="I519" s="1"/>
      <c r="J519" s="1"/>
      <c r="K519" s="6"/>
      <c r="L519" s="6"/>
      <c r="M519" s="6"/>
      <c r="N519" s="6"/>
      <c r="O519" s="6"/>
      <c r="P519" s="7"/>
      <c r="Q519" s="1"/>
      <c r="R519" s="1"/>
    </row>
    <row r="520" spans="1:18" s="5" customFormat="1" x14ac:dyDescent="0.2">
      <c r="A520" s="1"/>
      <c r="B520" s="1"/>
      <c r="C520" s="2"/>
      <c r="D520" s="3"/>
      <c r="E520" s="4"/>
      <c r="F520" s="4"/>
      <c r="G520" s="5" t="str">
        <f t="shared" si="13"/>
        <v xml:space="preserve">  </v>
      </c>
      <c r="I520" s="1"/>
      <c r="J520" s="1"/>
      <c r="K520" s="6"/>
      <c r="L520" s="6"/>
      <c r="M520" s="6"/>
      <c r="N520" s="6"/>
      <c r="O520" s="6"/>
      <c r="P520" s="7"/>
      <c r="Q520" s="1"/>
      <c r="R520" s="1"/>
    </row>
    <row r="521" spans="1:18" s="5" customFormat="1" x14ac:dyDescent="0.2">
      <c r="A521" s="1"/>
      <c r="B521" s="1"/>
      <c r="C521" s="2"/>
      <c r="D521" s="3"/>
      <c r="E521" s="4"/>
      <c r="F521" s="4"/>
      <c r="G521" s="5" t="str">
        <f t="shared" si="13"/>
        <v xml:space="preserve">  </v>
      </c>
      <c r="I521" s="1"/>
      <c r="J521" s="1"/>
      <c r="K521" s="6"/>
      <c r="L521" s="6"/>
      <c r="M521" s="6"/>
      <c r="N521" s="6"/>
      <c r="O521" s="6"/>
      <c r="P521" s="7"/>
      <c r="Q521" s="1"/>
      <c r="R521" s="1"/>
    </row>
    <row r="522" spans="1:18" s="5" customFormat="1" x14ac:dyDescent="0.2">
      <c r="A522" s="1"/>
      <c r="B522" s="1"/>
      <c r="C522" s="2"/>
      <c r="D522" s="3"/>
      <c r="E522" s="4"/>
      <c r="F522" s="4"/>
      <c r="G522" s="5" t="str">
        <f t="shared" si="13"/>
        <v xml:space="preserve">  </v>
      </c>
      <c r="I522" s="1"/>
      <c r="J522" s="1"/>
      <c r="K522" s="6"/>
      <c r="L522" s="6"/>
      <c r="M522" s="6"/>
      <c r="N522" s="6"/>
      <c r="O522" s="6"/>
      <c r="P522" s="7"/>
      <c r="Q522" s="1"/>
      <c r="R522" s="1"/>
    </row>
    <row r="523" spans="1:18" s="5" customFormat="1" x14ac:dyDescent="0.2">
      <c r="A523" s="1"/>
      <c r="B523" s="1"/>
      <c r="C523" s="2"/>
      <c r="D523" s="3"/>
      <c r="E523" s="4"/>
      <c r="F523" s="4"/>
      <c r="G523" s="5" t="str">
        <f t="shared" si="13"/>
        <v xml:space="preserve">  </v>
      </c>
      <c r="I523" s="1"/>
      <c r="J523" s="1"/>
      <c r="K523" s="6"/>
      <c r="L523" s="6"/>
      <c r="M523" s="6"/>
      <c r="N523" s="6"/>
      <c r="O523" s="6"/>
      <c r="P523" s="7"/>
      <c r="Q523" s="1"/>
      <c r="R523" s="1"/>
    </row>
    <row r="524" spans="1:18" s="5" customFormat="1" x14ac:dyDescent="0.2">
      <c r="A524" s="1"/>
      <c r="B524" s="1"/>
      <c r="C524" s="2"/>
      <c r="D524" s="3"/>
      <c r="E524" s="4"/>
      <c r="F524" s="4"/>
      <c r="G524" s="5" t="str">
        <f t="shared" si="13"/>
        <v xml:space="preserve">  </v>
      </c>
      <c r="I524" s="1"/>
      <c r="J524" s="1"/>
      <c r="K524" s="6"/>
      <c r="L524" s="6"/>
      <c r="M524" s="6"/>
      <c r="N524" s="6"/>
      <c r="O524" s="6"/>
      <c r="P524" s="7"/>
      <c r="Q524" s="1"/>
      <c r="R524" s="1"/>
    </row>
    <row r="525" spans="1:18" s="5" customFormat="1" x14ac:dyDescent="0.2">
      <c r="A525" s="1"/>
      <c r="B525" s="1"/>
      <c r="C525" s="2"/>
      <c r="D525" s="3"/>
      <c r="E525" s="4"/>
      <c r="F525" s="4"/>
      <c r="G525" s="5" t="str">
        <f t="shared" si="13"/>
        <v xml:space="preserve">  </v>
      </c>
      <c r="I525" s="1"/>
      <c r="J525" s="1"/>
      <c r="K525" s="6"/>
      <c r="L525" s="6"/>
      <c r="M525" s="6"/>
      <c r="N525" s="6"/>
      <c r="O525" s="6"/>
      <c r="P525" s="7"/>
      <c r="Q525" s="1"/>
      <c r="R525" s="1"/>
    </row>
    <row r="526" spans="1:18" s="5" customFormat="1" x14ac:dyDescent="0.2">
      <c r="A526" s="1"/>
      <c r="B526" s="1"/>
      <c r="C526" s="2"/>
      <c r="D526" s="3"/>
      <c r="E526" s="4"/>
      <c r="F526" s="4"/>
      <c r="G526" s="5" t="str">
        <f t="shared" si="13"/>
        <v xml:space="preserve">  </v>
      </c>
      <c r="I526" s="1"/>
      <c r="J526" s="1"/>
      <c r="K526" s="6"/>
      <c r="L526" s="6"/>
      <c r="M526" s="6"/>
      <c r="N526" s="6"/>
      <c r="O526" s="6"/>
      <c r="P526" s="7"/>
      <c r="Q526" s="1"/>
      <c r="R526" s="1"/>
    </row>
    <row r="527" spans="1:18" s="5" customFormat="1" x14ac:dyDescent="0.2">
      <c r="A527" s="1"/>
      <c r="B527" s="1"/>
      <c r="C527" s="2"/>
      <c r="D527" s="3"/>
      <c r="E527" s="4"/>
      <c r="F527" s="4"/>
      <c r="G527" s="5" t="str">
        <f t="shared" si="13"/>
        <v xml:space="preserve">  </v>
      </c>
      <c r="I527" s="1"/>
      <c r="J527" s="1"/>
      <c r="K527" s="6"/>
      <c r="L527" s="6"/>
      <c r="M527" s="6"/>
      <c r="N527" s="6"/>
      <c r="O527" s="6"/>
      <c r="P527" s="7"/>
      <c r="Q527" s="1"/>
      <c r="R527" s="1"/>
    </row>
    <row r="528" spans="1:18" s="5" customFormat="1" x14ac:dyDescent="0.2">
      <c r="A528" s="1"/>
      <c r="B528" s="1"/>
      <c r="C528" s="2"/>
      <c r="D528" s="3"/>
      <c r="E528" s="4"/>
      <c r="F528" s="4"/>
      <c r="G528" s="5" t="str">
        <f t="shared" si="13"/>
        <v xml:space="preserve">  </v>
      </c>
      <c r="I528" s="1"/>
      <c r="J528" s="1"/>
      <c r="K528" s="6"/>
      <c r="L528" s="6"/>
      <c r="M528" s="6"/>
      <c r="N528" s="6"/>
      <c r="O528" s="6"/>
      <c r="P528" s="7"/>
      <c r="Q528" s="1"/>
      <c r="R528" s="1"/>
    </row>
    <row r="529" spans="1:18" s="5" customFormat="1" x14ac:dyDescent="0.2">
      <c r="A529" s="1"/>
      <c r="B529" s="1"/>
      <c r="C529" s="2"/>
      <c r="D529" s="3"/>
      <c r="E529" s="4"/>
      <c r="F529" s="4"/>
      <c r="G529" s="5" t="str">
        <f t="shared" si="13"/>
        <v xml:space="preserve">  </v>
      </c>
      <c r="I529" s="1"/>
      <c r="J529" s="1"/>
      <c r="K529" s="6"/>
      <c r="L529" s="6"/>
      <c r="M529" s="6"/>
      <c r="N529" s="6"/>
      <c r="O529" s="6"/>
      <c r="P529" s="7"/>
      <c r="Q529" s="1"/>
      <c r="R529" s="1"/>
    </row>
    <row r="530" spans="1:18" s="5" customFormat="1" x14ac:dyDescent="0.2">
      <c r="A530" s="1"/>
      <c r="B530" s="1"/>
      <c r="C530" s="2"/>
      <c r="D530" s="3"/>
      <c r="E530" s="4"/>
      <c r="F530" s="4"/>
      <c r="G530" s="5" t="str">
        <f t="shared" si="13"/>
        <v xml:space="preserve">  </v>
      </c>
      <c r="I530" s="1"/>
      <c r="J530" s="1"/>
      <c r="K530" s="6"/>
      <c r="L530" s="6"/>
      <c r="M530" s="6"/>
      <c r="N530" s="6"/>
      <c r="O530" s="6"/>
      <c r="P530" s="7"/>
      <c r="Q530" s="1"/>
      <c r="R530" s="1"/>
    </row>
    <row r="531" spans="1:18" s="5" customFormat="1" x14ac:dyDescent="0.2">
      <c r="A531" s="1"/>
      <c r="B531" s="1"/>
      <c r="C531" s="2"/>
      <c r="D531" s="3"/>
      <c r="E531" s="4"/>
      <c r="F531" s="4"/>
      <c r="G531" s="5" t="str">
        <f t="shared" si="13"/>
        <v xml:space="preserve">  </v>
      </c>
      <c r="I531" s="1"/>
      <c r="J531" s="1"/>
      <c r="K531" s="6"/>
      <c r="L531" s="6"/>
      <c r="M531" s="6"/>
      <c r="N531" s="6"/>
      <c r="O531" s="6"/>
      <c r="P531" s="7"/>
      <c r="Q531" s="1"/>
      <c r="R531" s="1"/>
    </row>
    <row r="532" spans="1:18" s="5" customFormat="1" x14ac:dyDescent="0.2">
      <c r="A532" s="1"/>
      <c r="B532" s="1"/>
      <c r="C532" s="2"/>
      <c r="D532" s="3"/>
      <c r="E532" s="4"/>
      <c r="F532" s="4"/>
      <c r="G532" s="5" t="str">
        <f t="shared" si="13"/>
        <v xml:space="preserve">  </v>
      </c>
      <c r="I532" s="1"/>
      <c r="J532" s="1"/>
      <c r="K532" s="6"/>
      <c r="L532" s="6"/>
      <c r="M532" s="6"/>
      <c r="N532" s="6"/>
      <c r="O532" s="6"/>
      <c r="P532" s="7"/>
      <c r="Q532" s="1"/>
      <c r="R532" s="1"/>
    </row>
    <row r="533" spans="1:18" s="5" customFormat="1" x14ac:dyDescent="0.2">
      <c r="A533" s="1"/>
      <c r="B533" s="1"/>
      <c r="C533" s="2"/>
      <c r="D533" s="3"/>
      <c r="E533" s="4"/>
      <c r="F533" s="4"/>
      <c r="G533" s="5" t="str">
        <f t="shared" si="13"/>
        <v xml:space="preserve">  </v>
      </c>
      <c r="I533" s="1"/>
      <c r="J533" s="1"/>
      <c r="K533" s="6"/>
      <c r="L533" s="6"/>
      <c r="M533" s="6"/>
      <c r="N533" s="6"/>
      <c r="O533" s="6"/>
      <c r="P533" s="7"/>
      <c r="Q533" s="1"/>
      <c r="R533" s="1"/>
    </row>
    <row r="534" spans="1:18" s="5" customFormat="1" x14ac:dyDescent="0.2">
      <c r="A534" s="1"/>
      <c r="B534" s="1"/>
      <c r="C534" s="2"/>
      <c r="D534" s="3"/>
      <c r="E534" s="4"/>
      <c r="F534" s="4"/>
      <c r="G534" s="5" t="str">
        <f t="shared" si="13"/>
        <v xml:space="preserve">  </v>
      </c>
      <c r="I534" s="1"/>
      <c r="J534" s="1"/>
      <c r="K534" s="6"/>
      <c r="L534" s="6"/>
      <c r="M534" s="6"/>
      <c r="N534" s="6"/>
      <c r="O534" s="6"/>
      <c r="P534" s="7"/>
      <c r="Q534" s="1"/>
      <c r="R534" s="1"/>
    </row>
    <row r="535" spans="1:18" s="5" customFormat="1" x14ac:dyDescent="0.2">
      <c r="A535" s="1"/>
      <c r="B535" s="1"/>
      <c r="C535" s="2"/>
      <c r="D535" s="3"/>
      <c r="E535" s="4"/>
      <c r="F535" s="4"/>
      <c r="G535" s="5" t="str">
        <f t="shared" si="13"/>
        <v xml:space="preserve">  </v>
      </c>
      <c r="I535" s="1"/>
      <c r="J535" s="1"/>
      <c r="K535" s="6"/>
      <c r="L535" s="6"/>
      <c r="M535" s="6"/>
      <c r="N535" s="6"/>
      <c r="O535" s="6"/>
      <c r="P535" s="7"/>
      <c r="Q535" s="1"/>
      <c r="R535" s="1"/>
    </row>
    <row r="536" spans="1:18" s="5" customFormat="1" x14ac:dyDescent="0.2">
      <c r="A536" s="1"/>
      <c r="B536" s="1"/>
      <c r="C536" s="2"/>
      <c r="D536" s="3"/>
      <c r="E536" s="4"/>
      <c r="F536" s="4"/>
      <c r="G536" s="5" t="str">
        <f t="shared" si="13"/>
        <v xml:space="preserve">  </v>
      </c>
      <c r="I536" s="1"/>
      <c r="J536" s="1"/>
      <c r="K536" s="6"/>
      <c r="L536" s="6"/>
      <c r="M536" s="6"/>
      <c r="N536" s="6"/>
      <c r="O536" s="6"/>
      <c r="P536" s="7"/>
      <c r="Q536" s="1"/>
      <c r="R536" s="1"/>
    </row>
    <row r="537" spans="1:18" s="5" customFormat="1" x14ac:dyDescent="0.2">
      <c r="A537" s="1"/>
      <c r="B537" s="1"/>
      <c r="C537" s="2"/>
      <c r="D537" s="3"/>
      <c r="E537" s="4"/>
      <c r="F537" s="4"/>
      <c r="G537" s="5" t="str">
        <f t="shared" si="13"/>
        <v xml:space="preserve">  </v>
      </c>
      <c r="I537" s="1"/>
      <c r="J537" s="1"/>
      <c r="K537" s="6"/>
      <c r="L537" s="6"/>
      <c r="M537" s="6"/>
      <c r="N537" s="6"/>
      <c r="O537" s="6"/>
      <c r="P537" s="7"/>
      <c r="Q537" s="1"/>
      <c r="R537" s="1"/>
    </row>
    <row r="538" spans="1:18" s="5" customFormat="1" x14ac:dyDescent="0.2">
      <c r="A538" s="1"/>
      <c r="B538" s="1"/>
      <c r="C538" s="2"/>
      <c r="D538" s="3"/>
      <c r="E538" s="4"/>
      <c r="F538" s="4"/>
      <c r="G538" s="5" t="str">
        <f t="shared" si="13"/>
        <v xml:space="preserve">  </v>
      </c>
      <c r="I538" s="1"/>
      <c r="J538" s="1"/>
      <c r="K538" s="6"/>
      <c r="L538" s="6"/>
      <c r="M538" s="6"/>
      <c r="N538" s="6"/>
      <c r="O538" s="6"/>
      <c r="P538" s="7"/>
      <c r="Q538" s="1"/>
      <c r="R538" s="1"/>
    </row>
    <row r="539" spans="1:18" s="5" customFormat="1" x14ac:dyDescent="0.2">
      <c r="A539" s="1"/>
      <c r="B539" s="1"/>
      <c r="C539" s="2"/>
      <c r="D539" s="3"/>
      <c r="E539" s="4"/>
      <c r="F539" s="4"/>
      <c r="G539" s="5" t="str">
        <f t="shared" si="13"/>
        <v xml:space="preserve">  </v>
      </c>
      <c r="I539" s="1"/>
      <c r="J539" s="1"/>
      <c r="K539" s="6"/>
      <c r="L539" s="6"/>
      <c r="M539" s="6"/>
      <c r="N539" s="6"/>
      <c r="O539" s="6"/>
      <c r="P539" s="7"/>
      <c r="Q539" s="1"/>
      <c r="R539" s="1"/>
    </row>
    <row r="540" spans="1:18" s="5" customFormat="1" x14ac:dyDescent="0.2">
      <c r="A540" s="1"/>
      <c r="B540" s="1"/>
      <c r="C540" s="2"/>
      <c r="D540" s="3"/>
      <c r="E540" s="4"/>
      <c r="F540" s="4"/>
      <c r="G540" s="5" t="str">
        <f t="shared" si="13"/>
        <v xml:space="preserve">  </v>
      </c>
      <c r="I540" s="1"/>
      <c r="J540" s="1"/>
      <c r="K540" s="6"/>
      <c r="L540" s="6"/>
      <c r="M540" s="6"/>
      <c r="N540" s="6"/>
      <c r="O540" s="6"/>
      <c r="P540" s="7"/>
      <c r="Q540" s="1"/>
      <c r="R540" s="1"/>
    </row>
    <row r="541" spans="1:18" s="5" customFormat="1" x14ac:dyDescent="0.2">
      <c r="A541" s="1"/>
      <c r="B541" s="1"/>
      <c r="C541" s="2"/>
      <c r="D541" s="3"/>
      <c r="E541" s="4"/>
      <c r="F541" s="4"/>
      <c r="G541" s="5" t="str">
        <f t="shared" si="13"/>
        <v xml:space="preserve">  </v>
      </c>
      <c r="I541" s="1"/>
      <c r="J541" s="1"/>
      <c r="K541" s="6"/>
      <c r="L541" s="6"/>
      <c r="M541" s="6"/>
      <c r="N541" s="6"/>
      <c r="O541" s="6"/>
      <c r="P541" s="7"/>
      <c r="Q541" s="1"/>
      <c r="R541" s="1"/>
    </row>
    <row r="542" spans="1:18" s="5" customFormat="1" x14ac:dyDescent="0.2">
      <c r="A542" s="1"/>
      <c r="B542" s="1"/>
      <c r="C542" s="2"/>
      <c r="D542" s="3"/>
      <c r="E542" s="4"/>
      <c r="F542" s="4"/>
      <c r="G542" s="5" t="str">
        <f t="shared" si="13"/>
        <v xml:space="preserve">  </v>
      </c>
      <c r="I542" s="1"/>
      <c r="J542" s="1"/>
      <c r="K542" s="6"/>
      <c r="L542" s="6"/>
      <c r="M542" s="6"/>
      <c r="N542" s="6"/>
      <c r="O542" s="6"/>
      <c r="P542" s="7"/>
      <c r="Q542" s="1"/>
      <c r="R542" s="1"/>
    </row>
    <row r="543" spans="1:18" s="5" customFormat="1" x14ac:dyDescent="0.2">
      <c r="A543" s="1"/>
      <c r="B543" s="1"/>
      <c r="C543" s="2"/>
      <c r="D543" s="3"/>
      <c r="E543" s="4"/>
      <c r="F543" s="4"/>
      <c r="G543" s="5" t="str">
        <f t="shared" si="13"/>
        <v xml:space="preserve">  </v>
      </c>
      <c r="I543" s="1"/>
      <c r="J543" s="1"/>
      <c r="K543" s="6"/>
      <c r="L543" s="6"/>
      <c r="M543" s="6"/>
      <c r="N543" s="6"/>
      <c r="O543" s="6"/>
      <c r="P543" s="7"/>
      <c r="Q543" s="1"/>
      <c r="R543" s="1"/>
    </row>
    <row r="544" spans="1:18" s="5" customFormat="1" x14ac:dyDescent="0.2">
      <c r="A544" s="1"/>
      <c r="B544" s="1"/>
      <c r="C544" s="2"/>
      <c r="D544" s="3"/>
      <c r="E544" s="4"/>
      <c r="F544" s="4"/>
      <c r="G544" s="5" t="str">
        <f t="shared" si="13"/>
        <v xml:space="preserve">  </v>
      </c>
      <c r="I544" s="1"/>
      <c r="J544" s="1"/>
      <c r="K544" s="6"/>
      <c r="L544" s="6"/>
      <c r="M544" s="6"/>
      <c r="N544" s="6"/>
      <c r="O544" s="6"/>
      <c r="P544" s="7"/>
      <c r="Q544" s="1"/>
      <c r="R544" s="1"/>
    </row>
    <row r="545" spans="1:18" s="5" customFormat="1" x14ac:dyDescent="0.2">
      <c r="A545" s="1"/>
      <c r="B545" s="1"/>
      <c r="C545" s="2"/>
      <c r="D545" s="3"/>
      <c r="E545" s="4"/>
      <c r="F545" s="4"/>
      <c r="G545" s="5" t="str">
        <f t="shared" si="13"/>
        <v xml:space="preserve">  </v>
      </c>
      <c r="I545" s="1"/>
      <c r="J545" s="1"/>
      <c r="K545" s="6"/>
      <c r="L545" s="6"/>
      <c r="M545" s="6"/>
      <c r="N545" s="6"/>
      <c r="O545" s="6"/>
      <c r="P545" s="7"/>
      <c r="Q545" s="1"/>
      <c r="R545" s="1"/>
    </row>
    <row r="546" spans="1:18" s="5" customFormat="1" x14ac:dyDescent="0.2">
      <c r="A546" s="1"/>
      <c r="B546" s="1"/>
      <c r="C546" s="2"/>
      <c r="D546" s="3"/>
      <c r="E546" s="4"/>
      <c r="F546" s="4"/>
      <c r="G546" s="5" t="str">
        <f t="shared" si="13"/>
        <v xml:space="preserve">  </v>
      </c>
      <c r="I546" s="1"/>
      <c r="J546" s="1"/>
      <c r="K546" s="6"/>
      <c r="L546" s="6"/>
      <c r="M546" s="6"/>
      <c r="N546" s="6"/>
      <c r="O546" s="6"/>
      <c r="P546" s="7"/>
      <c r="Q546" s="1"/>
      <c r="R546" s="1"/>
    </row>
    <row r="547" spans="1:18" s="5" customFormat="1" x14ac:dyDescent="0.2">
      <c r="A547" s="1"/>
      <c r="B547" s="1"/>
      <c r="C547" s="2"/>
      <c r="D547" s="3"/>
      <c r="E547" s="4"/>
      <c r="F547" s="4"/>
      <c r="G547" s="5" t="str">
        <f t="shared" si="13"/>
        <v xml:space="preserve">  </v>
      </c>
      <c r="I547" s="1"/>
      <c r="J547" s="1"/>
      <c r="K547" s="6"/>
      <c r="L547" s="6"/>
      <c r="M547" s="6"/>
      <c r="N547" s="6"/>
      <c r="O547" s="6"/>
      <c r="P547" s="7"/>
      <c r="Q547" s="1"/>
      <c r="R547" s="1"/>
    </row>
    <row r="548" spans="1:18" s="5" customFormat="1" x14ac:dyDescent="0.2">
      <c r="A548" s="1"/>
      <c r="B548" s="1"/>
      <c r="C548" s="2"/>
      <c r="D548" s="3"/>
      <c r="E548" s="4"/>
      <c r="F548" s="4"/>
      <c r="G548" s="5" t="str">
        <f t="shared" si="13"/>
        <v xml:space="preserve">  </v>
      </c>
      <c r="I548" s="1"/>
      <c r="J548" s="1"/>
      <c r="K548" s="6"/>
      <c r="L548" s="6"/>
      <c r="M548" s="6"/>
      <c r="N548" s="6"/>
      <c r="O548" s="6"/>
      <c r="P548" s="7"/>
      <c r="Q548" s="1"/>
      <c r="R548" s="1"/>
    </row>
    <row r="549" spans="1:18" s="5" customFormat="1" x14ac:dyDescent="0.2">
      <c r="A549" s="1"/>
      <c r="B549" s="1"/>
      <c r="C549" s="2"/>
      <c r="D549" s="3"/>
      <c r="E549" s="4"/>
      <c r="F549" s="4"/>
      <c r="G549" s="5" t="str">
        <f t="shared" si="13"/>
        <v xml:space="preserve">  </v>
      </c>
      <c r="I549" s="1"/>
      <c r="J549" s="1"/>
      <c r="K549" s="6"/>
      <c r="L549" s="6"/>
      <c r="M549" s="6"/>
      <c r="N549" s="6"/>
      <c r="O549" s="6"/>
      <c r="P549" s="7"/>
      <c r="Q549" s="1"/>
      <c r="R549" s="1"/>
    </row>
    <row r="550" spans="1:18" s="5" customFormat="1" x14ac:dyDescent="0.2">
      <c r="A550" s="1"/>
      <c r="B550" s="1"/>
      <c r="C550" s="2"/>
      <c r="D550" s="3"/>
      <c r="E550" s="4"/>
      <c r="F550" s="4"/>
      <c r="G550" s="5" t="str">
        <f t="shared" si="13"/>
        <v xml:space="preserve">  </v>
      </c>
      <c r="I550" s="1"/>
      <c r="J550" s="1"/>
      <c r="K550" s="6"/>
      <c r="L550" s="6"/>
      <c r="M550" s="6"/>
      <c r="N550" s="6"/>
      <c r="O550" s="6"/>
      <c r="P550" s="7"/>
      <c r="Q550" s="1"/>
      <c r="R550" s="1"/>
    </row>
    <row r="551" spans="1:18" s="5" customFormat="1" x14ac:dyDescent="0.2">
      <c r="A551" s="1"/>
      <c r="B551" s="1"/>
      <c r="C551" s="2"/>
      <c r="D551" s="3"/>
      <c r="E551" s="4"/>
      <c r="F551" s="4"/>
      <c r="G551" s="5" t="str">
        <f t="shared" si="13"/>
        <v xml:space="preserve">  </v>
      </c>
      <c r="I551" s="1"/>
      <c r="J551" s="1"/>
      <c r="K551" s="6"/>
      <c r="L551" s="6"/>
      <c r="M551" s="6"/>
      <c r="N551" s="6"/>
      <c r="O551" s="6"/>
      <c r="P551" s="7"/>
      <c r="Q551" s="1"/>
      <c r="R551" s="1"/>
    </row>
    <row r="552" spans="1:18" s="5" customFormat="1" x14ac:dyDescent="0.2">
      <c r="A552" s="1"/>
      <c r="B552" s="1"/>
      <c r="C552" s="2"/>
      <c r="D552" s="3"/>
      <c r="E552" s="4"/>
      <c r="F552" s="4"/>
      <c r="G552" s="5" t="str">
        <f t="shared" si="13"/>
        <v xml:space="preserve">  </v>
      </c>
      <c r="I552" s="1"/>
      <c r="J552" s="1"/>
      <c r="K552" s="6"/>
      <c r="L552" s="6"/>
      <c r="M552" s="6"/>
      <c r="N552" s="6"/>
      <c r="O552" s="6"/>
      <c r="P552" s="7"/>
      <c r="Q552" s="1"/>
      <c r="R552" s="1"/>
    </row>
    <row r="553" spans="1:18" s="5" customFormat="1" x14ac:dyDescent="0.2">
      <c r="A553" s="1"/>
      <c r="B553" s="1"/>
      <c r="C553" s="2"/>
      <c r="D553" s="3"/>
      <c r="E553" s="4"/>
      <c r="F553" s="4"/>
      <c r="G553" s="5" t="str">
        <f t="shared" si="13"/>
        <v xml:space="preserve">  </v>
      </c>
      <c r="I553" s="1"/>
      <c r="J553" s="1"/>
      <c r="K553" s="6"/>
      <c r="L553" s="6"/>
      <c r="M553" s="6"/>
      <c r="N553" s="6"/>
      <c r="O553" s="6"/>
      <c r="P553" s="7"/>
      <c r="Q553" s="1"/>
      <c r="R553" s="1"/>
    </row>
    <row r="554" spans="1:18" s="5" customFormat="1" x14ac:dyDescent="0.2">
      <c r="A554" s="1"/>
      <c r="B554" s="1"/>
      <c r="C554" s="2"/>
      <c r="D554" s="3"/>
      <c r="E554" s="4"/>
      <c r="F554" s="4"/>
      <c r="G554" s="5" t="str">
        <f t="shared" si="13"/>
        <v xml:space="preserve">  </v>
      </c>
      <c r="I554" s="1"/>
      <c r="J554" s="1"/>
      <c r="K554" s="6"/>
      <c r="L554" s="6"/>
      <c r="M554" s="6"/>
      <c r="N554" s="6"/>
      <c r="O554" s="6"/>
      <c r="P554" s="7"/>
      <c r="Q554" s="1"/>
      <c r="R554" s="1"/>
    </row>
    <row r="555" spans="1:18" s="5" customFormat="1" x14ac:dyDescent="0.2">
      <c r="A555" s="1"/>
      <c r="B555" s="1"/>
      <c r="C555" s="2"/>
      <c r="D555" s="3"/>
      <c r="E555" s="4"/>
      <c r="F555" s="4"/>
      <c r="G555" s="5" t="str">
        <f t="shared" si="13"/>
        <v xml:space="preserve">  </v>
      </c>
      <c r="I555" s="1"/>
      <c r="J555" s="1"/>
      <c r="K555" s="6"/>
      <c r="L555" s="6"/>
      <c r="M555" s="6"/>
      <c r="N555" s="6"/>
      <c r="O555" s="6"/>
      <c r="P555" s="7"/>
      <c r="Q555" s="1"/>
      <c r="R555" s="1"/>
    </row>
    <row r="556" spans="1:18" s="5" customFormat="1" x14ac:dyDescent="0.2">
      <c r="A556" s="1"/>
      <c r="B556" s="1"/>
      <c r="C556" s="2"/>
      <c r="D556" s="3"/>
      <c r="E556" s="4"/>
      <c r="F556" s="4"/>
      <c r="G556" s="5" t="str">
        <f t="shared" si="13"/>
        <v xml:space="preserve">  </v>
      </c>
      <c r="I556" s="1"/>
      <c r="J556" s="1"/>
      <c r="K556" s="6"/>
      <c r="L556" s="6"/>
      <c r="M556" s="6"/>
      <c r="N556" s="6"/>
      <c r="O556" s="6"/>
      <c r="P556" s="7"/>
      <c r="Q556" s="1"/>
      <c r="R556" s="1"/>
    </row>
    <row r="557" spans="1:18" s="5" customFormat="1" x14ac:dyDescent="0.2">
      <c r="A557" s="1"/>
      <c r="B557" s="1"/>
      <c r="C557" s="2"/>
      <c r="D557" s="3"/>
      <c r="E557" s="4"/>
      <c r="F557" s="4"/>
      <c r="G557" s="5" t="str">
        <f t="shared" si="13"/>
        <v xml:space="preserve">  </v>
      </c>
      <c r="I557" s="1"/>
      <c r="J557" s="1"/>
      <c r="K557" s="6"/>
      <c r="L557" s="6"/>
      <c r="M557" s="6"/>
      <c r="N557" s="6"/>
      <c r="O557" s="6"/>
      <c r="P557" s="7"/>
      <c r="Q557" s="1"/>
      <c r="R557" s="1"/>
    </row>
    <row r="558" spans="1:18" s="5" customFormat="1" x14ac:dyDescent="0.2">
      <c r="A558" s="1"/>
      <c r="B558" s="1"/>
      <c r="C558" s="2"/>
      <c r="D558" s="3"/>
      <c r="E558" s="4"/>
      <c r="F558" s="4"/>
      <c r="G558" s="5" t="str">
        <f t="shared" si="13"/>
        <v xml:space="preserve">  </v>
      </c>
      <c r="I558" s="1"/>
      <c r="J558" s="1"/>
      <c r="K558" s="6"/>
      <c r="L558" s="6"/>
      <c r="M558" s="6"/>
      <c r="N558" s="6"/>
      <c r="O558" s="6"/>
      <c r="P558" s="7"/>
      <c r="Q558" s="1"/>
      <c r="R558" s="1"/>
    </row>
    <row r="559" spans="1:18" s="5" customFormat="1" x14ac:dyDescent="0.2">
      <c r="A559" s="1"/>
      <c r="B559" s="1"/>
      <c r="C559" s="2"/>
      <c r="D559" s="3"/>
      <c r="E559" s="4"/>
      <c r="F559" s="4"/>
      <c r="G559" s="5" t="str">
        <f t="shared" si="13"/>
        <v xml:space="preserve">  </v>
      </c>
      <c r="I559" s="1"/>
      <c r="J559" s="1"/>
      <c r="K559" s="6"/>
      <c r="L559" s="6"/>
      <c r="M559" s="6"/>
      <c r="N559" s="6"/>
      <c r="O559" s="6"/>
      <c r="P559" s="7"/>
      <c r="Q559" s="1"/>
      <c r="R559" s="1"/>
    </row>
    <row r="560" spans="1:18" s="5" customFormat="1" x14ac:dyDescent="0.2">
      <c r="A560" s="1"/>
      <c r="B560" s="1"/>
      <c r="C560" s="2"/>
      <c r="D560" s="3"/>
      <c r="E560" s="4"/>
      <c r="F560" s="4"/>
      <c r="G560" s="5" t="str">
        <f t="shared" si="13"/>
        <v xml:space="preserve">  </v>
      </c>
      <c r="I560" s="1"/>
      <c r="J560" s="1"/>
      <c r="K560" s="6"/>
      <c r="L560" s="6"/>
      <c r="M560" s="6"/>
      <c r="N560" s="6"/>
      <c r="O560" s="6"/>
      <c r="P560" s="7"/>
      <c r="Q560" s="1"/>
      <c r="R560" s="1"/>
    </row>
    <row r="561" spans="1:18" s="5" customFormat="1" x14ac:dyDescent="0.2">
      <c r="A561" s="1"/>
      <c r="B561" s="1"/>
      <c r="C561" s="2"/>
      <c r="D561" s="3"/>
      <c r="E561" s="4"/>
      <c r="F561" s="4"/>
      <c r="G561" s="5" t="str">
        <f t="shared" si="13"/>
        <v xml:space="preserve">  </v>
      </c>
      <c r="I561" s="1"/>
      <c r="J561" s="1"/>
      <c r="K561" s="6"/>
      <c r="L561" s="6"/>
      <c r="M561" s="6"/>
      <c r="N561" s="6"/>
      <c r="O561" s="6"/>
      <c r="P561" s="7"/>
      <c r="Q561" s="1"/>
      <c r="R561" s="1"/>
    </row>
    <row r="562" spans="1:18" s="5" customFormat="1" x14ac:dyDescent="0.2">
      <c r="A562" s="1"/>
      <c r="B562" s="1"/>
      <c r="C562" s="2"/>
      <c r="D562" s="3"/>
      <c r="E562" s="4"/>
      <c r="F562" s="4"/>
      <c r="G562" s="5" t="str">
        <f t="shared" si="13"/>
        <v xml:space="preserve">  </v>
      </c>
      <c r="I562" s="1"/>
      <c r="J562" s="1"/>
      <c r="K562" s="6"/>
      <c r="L562" s="6"/>
      <c r="M562" s="6"/>
      <c r="N562" s="6"/>
      <c r="O562" s="6"/>
      <c r="P562" s="7"/>
      <c r="Q562" s="1"/>
      <c r="R562" s="1"/>
    </row>
    <row r="563" spans="1:18" s="5" customFormat="1" x14ac:dyDescent="0.2">
      <c r="A563" s="1"/>
      <c r="B563" s="1"/>
      <c r="C563" s="2"/>
      <c r="D563" s="3"/>
      <c r="E563" s="4"/>
      <c r="F563" s="4"/>
      <c r="G563" s="5" t="str">
        <f t="shared" si="13"/>
        <v xml:space="preserve">  </v>
      </c>
      <c r="I563" s="1"/>
      <c r="J563" s="1"/>
      <c r="K563" s="6"/>
      <c r="L563" s="6"/>
      <c r="M563" s="6"/>
      <c r="N563" s="6"/>
      <c r="O563" s="6"/>
      <c r="P563" s="7"/>
      <c r="Q563" s="1"/>
      <c r="R563" s="1"/>
    </row>
    <row r="564" spans="1:18" s="5" customFormat="1" x14ac:dyDescent="0.2">
      <c r="A564" s="1"/>
      <c r="B564" s="1"/>
      <c r="C564" s="2"/>
      <c r="D564" s="3"/>
      <c r="E564" s="4"/>
      <c r="F564" s="4"/>
      <c r="G564" s="5" t="str">
        <f t="shared" si="13"/>
        <v xml:space="preserve">  </v>
      </c>
      <c r="I564" s="1"/>
      <c r="J564" s="1"/>
      <c r="K564" s="6"/>
      <c r="L564" s="6"/>
      <c r="M564" s="6"/>
      <c r="N564" s="6"/>
      <c r="O564" s="6"/>
      <c r="P564" s="7"/>
      <c r="Q564" s="1"/>
      <c r="R564" s="1"/>
    </row>
    <row r="565" spans="1:18" s="5" customFormat="1" x14ac:dyDescent="0.2">
      <c r="A565" s="1"/>
      <c r="B565" s="1"/>
      <c r="C565" s="2"/>
      <c r="D565" s="3"/>
      <c r="E565" s="4"/>
      <c r="F565" s="4"/>
      <c r="G565" s="5" t="str">
        <f t="shared" si="13"/>
        <v xml:space="preserve">  </v>
      </c>
      <c r="I565" s="1"/>
      <c r="J565" s="1"/>
      <c r="K565" s="6"/>
      <c r="L565" s="6"/>
      <c r="M565" s="6"/>
      <c r="N565" s="6"/>
      <c r="O565" s="6"/>
      <c r="P565" s="7"/>
      <c r="Q565" s="1"/>
      <c r="R565" s="1"/>
    </row>
    <row r="566" spans="1:18" s="5" customFormat="1" x14ac:dyDescent="0.2">
      <c r="A566" s="1"/>
      <c r="B566" s="1"/>
      <c r="C566" s="2"/>
      <c r="D566" s="3"/>
      <c r="E566" s="4"/>
      <c r="F566" s="4"/>
      <c r="G566" s="5" t="str">
        <f t="shared" si="13"/>
        <v xml:space="preserve">  </v>
      </c>
      <c r="I566" s="1"/>
      <c r="J566" s="1"/>
      <c r="K566" s="6"/>
      <c r="L566" s="6"/>
      <c r="M566" s="6"/>
      <c r="N566" s="6"/>
      <c r="O566" s="6"/>
      <c r="P566" s="7"/>
      <c r="Q566" s="1"/>
      <c r="R566" s="1"/>
    </row>
    <row r="567" spans="1:18" s="5" customFormat="1" x14ac:dyDescent="0.2">
      <c r="A567" s="1"/>
      <c r="B567" s="1"/>
      <c r="C567" s="2"/>
      <c r="D567" s="3"/>
      <c r="E567" s="4"/>
      <c r="F567" s="4"/>
      <c r="G567" s="5" t="str">
        <f t="shared" si="13"/>
        <v xml:space="preserve">  </v>
      </c>
      <c r="I567" s="1"/>
      <c r="J567" s="1"/>
      <c r="K567" s="6"/>
      <c r="L567" s="6"/>
      <c r="M567" s="6"/>
      <c r="N567" s="6"/>
      <c r="O567" s="6"/>
      <c r="P567" s="7"/>
      <c r="Q567" s="1"/>
      <c r="R567" s="1"/>
    </row>
    <row r="568" spans="1:18" s="5" customFormat="1" x14ac:dyDescent="0.2">
      <c r="A568" s="1"/>
      <c r="B568" s="1"/>
      <c r="C568" s="2"/>
      <c r="D568" s="3"/>
      <c r="E568" s="4"/>
      <c r="F568" s="4"/>
      <c r="G568" s="5" t="str">
        <f t="shared" si="13"/>
        <v xml:space="preserve">  </v>
      </c>
      <c r="I568" s="1"/>
      <c r="J568" s="1"/>
      <c r="K568" s="6"/>
      <c r="L568" s="6"/>
      <c r="M568" s="6"/>
      <c r="N568" s="6"/>
      <c r="O568" s="6"/>
      <c r="P568" s="7"/>
      <c r="Q568" s="1"/>
      <c r="R568" s="1"/>
    </row>
    <row r="569" spans="1:18" s="5" customFormat="1" x14ac:dyDescent="0.2">
      <c r="A569" s="1"/>
      <c r="B569" s="1"/>
      <c r="C569" s="2"/>
      <c r="D569" s="3"/>
      <c r="E569" s="4"/>
      <c r="F569" s="4"/>
      <c r="G569" s="5" t="str">
        <f t="shared" si="13"/>
        <v xml:space="preserve">  </v>
      </c>
      <c r="I569" s="1"/>
      <c r="J569" s="1"/>
      <c r="K569" s="6"/>
      <c r="L569" s="6"/>
      <c r="M569" s="6"/>
      <c r="N569" s="6"/>
      <c r="O569" s="6"/>
      <c r="P569" s="7"/>
      <c r="Q569" s="1"/>
      <c r="R569" s="1"/>
    </row>
    <row r="570" spans="1:18" s="5" customFormat="1" x14ac:dyDescent="0.2">
      <c r="A570" s="1"/>
      <c r="B570" s="1"/>
      <c r="C570" s="2"/>
      <c r="D570" s="3"/>
      <c r="E570" s="4"/>
      <c r="F570" s="4"/>
      <c r="G570" s="5" t="str">
        <f t="shared" ref="G570:G633" si="14">IF(E570=0,"  ",(IF(F570=0,"  ",+E570*F570)))</f>
        <v xml:space="preserve">  </v>
      </c>
      <c r="I570" s="1"/>
      <c r="J570" s="1"/>
      <c r="K570" s="6"/>
      <c r="L570" s="6"/>
      <c r="M570" s="6"/>
      <c r="N570" s="6"/>
      <c r="O570" s="6"/>
      <c r="P570" s="7"/>
      <c r="Q570" s="1"/>
      <c r="R570" s="1"/>
    </row>
    <row r="571" spans="1:18" s="5" customFormat="1" x14ac:dyDescent="0.2">
      <c r="A571" s="1"/>
      <c r="B571" s="1"/>
      <c r="C571" s="2"/>
      <c r="D571" s="3"/>
      <c r="E571" s="4"/>
      <c r="F571" s="4"/>
      <c r="G571" s="5" t="str">
        <f t="shared" si="14"/>
        <v xml:space="preserve">  </v>
      </c>
      <c r="I571" s="1"/>
      <c r="J571" s="1"/>
      <c r="K571" s="6"/>
      <c r="L571" s="6"/>
      <c r="M571" s="6"/>
      <c r="N571" s="6"/>
      <c r="O571" s="6"/>
      <c r="P571" s="7"/>
      <c r="Q571" s="1"/>
      <c r="R571" s="1"/>
    </row>
    <row r="572" spans="1:18" s="5" customFormat="1" x14ac:dyDescent="0.2">
      <c r="A572" s="1"/>
      <c r="B572" s="1"/>
      <c r="C572" s="2"/>
      <c r="D572" s="3"/>
      <c r="E572" s="4"/>
      <c r="F572" s="4"/>
      <c r="G572" s="5" t="str">
        <f t="shared" si="14"/>
        <v xml:space="preserve">  </v>
      </c>
      <c r="I572" s="1"/>
      <c r="J572" s="1"/>
      <c r="K572" s="6"/>
      <c r="L572" s="6"/>
      <c r="M572" s="6"/>
      <c r="N572" s="6"/>
      <c r="O572" s="6"/>
      <c r="P572" s="7"/>
      <c r="Q572" s="1"/>
      <c r="R572" s="1"/>
    </row>
    <row r="573" spans="1:18" s="5" customFormat="1" x14ac:dyDescent="0.2">
      <c r="A573" s="1"/>
      <c r="B573" s="1"/>
      <c r="C573" s="2"/>
      <c r="D573" s="3"/>
      <c r="E573" s="4"/>
      <c r="F573" s="4"/>
      <c r="G573" s="5" t="str">
        <f t="shared" si="14"/>
        <v xml:space="preserve">  </v>
      </c>
      <c r="I573" s="1"/>
      <c r="J573" s="1"/>
      <c r="K573" s="6"/>
      <c r="L573" s="6"/>
      <c r="M573" s="6"/>
      <c r="N573" s="6"/>
      <c r="O573" s="6"/>
      <c r="P573" s="7"/>
      <c r="Q573" s="1"/>
      <c r="R573" s="1"/>
    </row>
    <row r="574" spans="1:18" s="5" customFormat="1" x14ac:dyDescent="0.2">
      <c r="A574" s="1"/>
      <c r="B574" s="1"/>
      <c r="C574" s="2"/>
      <c r="D574" s="3"/>
      <c r="E574" s="4"/>
      <c r="F574" s="4"/>
      <c r="G574" s="5" t="str">
        <f t="shared" si="14"/>
        <v xml:space="preserve">  </v>
      </c>
      <c r="I574" s="1"/>
      <c r="J574" s="1"/>
      <c r="K574" s="6"/>
      <c r="L574" s="6"/>
      <c r="M574" s="6"/>
      <c r="N574" s="6"/>
      <c r="O574" s="6"/>
      <c r="P574" s="7"/>
      <c r="Q574" s="1"/>
      <c r="R574" s="1"/>
    </row>
    <row r="575" spans="1:18" s="5" customFormat="1" x14ac:dyDescent="0.2">
      <c r="A575" s="1"/>
      <c r="B575" s="1"/>
      <c r="C575" s="2"/>
      <c r="D575" s="3"/>
      <c r="E575" s="4"/>
      <c r="F575" s="4"/>
      <c r="G575" s="5" t="str">
        <f t="shared" si="14"/>
        <v xml:space="preserve">  </v>
      </c>
      <c r="I575" s="1"/>
      <c r="J575" s="1"/>
      <c r="K575" s="6"/>
      <c r="L575" s="6"/>
      <c r="M575" s="6"/>
      <c r="N575" s="6"/>
      <c r="O575" s="6"/>
      <c r="P575" s="7"/>
      <c r="Q575" s="1"/>
      <c r="R575" s="1"/>
    </row>
    <row r="576" spans="1:18" s="5" customFormat="1" x14ac:dyDescent="0.2">
      <c r="A576" s="1"/>
      <c r="B576" s="1"/>
      <c r="C576" s="2"/>
      <c r="D576" s="3"/>
      <c r="E576" s="4"/>
      <c r="F576" s="4"/>
      <c r="G576" s="5" t="str">
        <f t="shared" si="14"/>
        <v xml:space="preserve">  </v>
      </c>
      <c r="I576" s="1"/>
      <c r="J576" s="1"/>
      <c r="K576" s="6"/>
      <c r="L576" s="6"/>
      <c r="M576" s="6"/>
      <c r="N576" s="6"/>
      <c r="O576" s="6"/>
      <c r="P576" s="7"/>
      <c r="Q576" s="1"/>
      <c r="R576" s="1"/>
    </row>
    <row r="577" spans="1:18" s="5" customFormat="1" x14ac:dyDescent="0.2">
      <c r="A577" s="1"/>
      <c r="B577" s="1"/>
      <c r="C577" s="2"/>
      <c r="D577" s="3"/>
      <c r="E577" s="4"/>
      <c r="F577" s="4"/>
      <c r="G577" s="5" t="str">
        <f t="shared" si="14"/>
        <v xml:space="preserve">  </v>
      </c>
      <c r="I577" s="1"/>
      <c r="J577" s="1"/>
      <c r="K577" s="6"/>
      <c r="L577" s="6"/>
      <c r="M577" s="6"/>
      <c r="N577" s="6"/>
      <c r="O577" s="6"/>
      <c r="P577" s="7"/>
      <c r="Q577" s="1"/>
      <c r="R577" s="1"/>
    </row>
    <row r="578" spans="1:18" s="5" customFormat="1" x14ac:dyDescent="0.2">
      <c r="A578" s="1"/>
      <c r="B578" s="1"/>
      <c r="C578" s="2"/>
      <c r="D578" s="3"/>
      <c r="E578" s="4"/>
      <c r="F578" s="4"/>
      <c r="G578" s="5" t="str">
        <f t="shared" si="14"/>
        <v xml:space="preserve">  </v>
      </c>
      <c r="I578" s="1"/>
      <c r="J578" s="1"/>
      <c r="K578" s="6"/>
      <c r="L578" s="6"/>
      <c r="M578" s="6"/>
      <c r="N578" s="6"/>
      <c r="O578" s="6"/>
      <c r="P578" s="7"/>
      <c r="Q578" s="1"/>
      <c r="R578" s="1"/>
    </row>
    <row r="579" spans="1:18" s="5" customFormat="1" x14ac:dyDescent="0.2">
      <c r="A579" s="1"/>
      <c r="B579" s="1"/>
      <c r="C579" s="2"/>
      <c r="D579" s="3"/>
      <c r="E579" s="4"/>
      <c r="F579" s="4"/>
      <c r="G579" s="5" t="str">
        <f t="shared" si="14"/>
        <v xml:space="preserve">  </v>
      </c>
      <c r="I579" s="1"/>
      <c r="J579" s="1"/>
      <c r="K579" s="6"/>
      <c r="L579" s="6"/>
      <c r="M579" s="6"/>
      <c r="N579" s="6"/>
      <c r="O579" s="6"/>
      <c r="P579" s="7"/>
      <c r="Q579" s="1"/>
      <c r="R579" s="1"/>
    </row>
    <row r="580" spans="1:18" s="5" customFormat="1" x14ac:dyDescent="0.2">
      <c r="A580" s="1"/>
      <c r="B580" s="1"/>
      <c r="C580" s="2"/>
      <c r="D580" s="3"/>
      <c r="E580" s="4"/>
      <c r="F580" s="4"/>
      <c r="G580" s="5" t="str">
        <f t="shared" si="14"/>
        <v xml:space="preserve">  </v>
      </c>
      <c r="I580" s="1"/>
      <c r="J580" s="1"/>
      <c r="K580" s="6"/>
      <c r="L580" s="6"/>
      <c r="M580" s="6"/>
      <c r="N580" s="6"/>
      <c r="O580" s="6"/>
      <c r="P580" s="7"/>
      <c r="Q580" s="1"/>
      <c r="R580" s="1"/>
    </row>
    <row r="581" spans="1:18" s="5" customFormat="1" x14ac:dyDescent="0.2">
      <c r="A581" s="1"/>
      <c r="B581" s="1"/>
      <c r="C581" s="2"/>
      <c r="D581" s="3"/>
      <c r="E581" s="4"/>
      <c r="F581" s="4"/>
      <c r="G581" s="5" t="str">
        <f t="shared" si="14"/>
        <v xml:space="preserve">  </v>
      </c>
      <c r="I581" s="1"/>
      <c r="J581" s="1"/>
      <c r="K581" s="6"/>
      <c r="L581" s="6"/>
      <c r="M581" s="6"/>
      <c r="N581" s="6"/>
      <c r="O581" s="6"/>
      <c r="P581" s="7"/>
      <c r="Q581" s="1"/>
      <c r="R581" s="1"/>
    </row>
    <row r="582" spans="1:18" s="5" customFormat="1" x14ac:dyDescent="0.2">
      <c r="A582" s="1"/>
      <c r="B582" s="1"/>
      <c r="C582" s="2"/>
      <c r="D582" s="3"/>
      <c r="E582" s="4"/>
      <c r="F582" s="4"/>
      <c r="G582" s="5" t="str">
        <f t="shared" si="14"/>
        <v xml:space="preserve">  </v>
      </c>
      <c r="I582" s="1"/>
      <c r="J582" s="1"/>
      <c r="K582" s="6"/>
      <c r="L582" s="6"/>
      <c r="M582" s="6"/>
      <c r="N582" s="6"/>
      <c r="O582" s="6"/>
      <c r="P582" s="7"/>
      <c r="Q582" s="1"/>
      <c r="R582" s="1"/>
    </row>
    <row r="583" spans="1:18" s="5" customFormat="1" x14ac:dyDescent="0.2">
      <c r="A583" s="1"/>
      <c r="B583" s="1"/>
      <c r="C583" s="2"/>
      <c r="D583" s="3"/>
      <c r="E583" s="4"/>
      <c r="F583" s="4"/>
      <c r="G583" s="5" t="str">
        <f t="shared" si="14"/>
        <v xml:space="preserve">  </v>
      </c>
      <c r="I583" s="1"/>
      <c r="J583" s="1"/>
      <c r="K583" s="6"/>
      <c r="L583" s="6"/>
      <c r="M583" s="6"/>
      <c r="N583" s="6"/>
      <c r="O583" s="6"/>
      <c r="P583" s="7"/>
      <c r="Q583" s="1"/>
      <c r="R583" s="1"/>
    </row>
    <row r="584" spans="1:18" s="5" customFormat="1" x14ac:dyDescent="0.2">
      <c r="A584" s="1"/>
      <c r="B584" s="1"/>
      <c r="C584" s="2"/>
      <c r="D584" s="3"/>
      <c r="E584" s="4"/>
      <c r="F584" s="4"/>
      <c r="G584" s="5" t="str">
        <f t="shared" si="14"/>
        <v xml:space="preserve">  </v>
      </c>
      <c r="I584" s="1"/>
      <c r="J584" s="1"/>
      <c r="K584" s="6"/>
      <c r="L584" s="6"/>
      <c r="M584" s="6"/>
      <c r="N584" s="6"/>
      <c r="O584" s="6"/>
      <c r="P584" s="7"/>
      <c r="Q584" s="1"/>
      <c r="R584" s="1"/>
    </row>
    <row r="585" spans="1:18" s="5" customFormat="1" x14ac:dyDescent="0.2">
      <c r="A585" s="1"/>
      <c r="B585" s="1"/>
      <c r="C585" s="2"/>
      <c r="D585" s="3"/>
      <c r="E585" s="4"/>
      <c r="F585" s="4"/>
      <c r="G585" s="5" t="str">
        <f t="shared" si="14"/>
        <v xml:space="preserve">  </v>
      </c>
      <c r="I585" s="1"/>
      <c r="J585" s="1"/>
      <c r="K585" s="6"/>
      <c r="L585" s="6"/>
      <c r="M585" s="6"/>
      <c r="N585" s="6"/>
      <c r="O585" s="6"/>
      <c r="P585" s="7"/>
      <c r="Q585" s="1"/>
      <c r="R585" s="1"/>
    </row>
    <row r="586" spans="1:18" s="5" customFormat="1" x14ac:dyDescent="0.2">
      <c r="A586" s="1"/>
      <c r="B586" s="1"/>
      <c r="C586" s="2"/>
      <c r="D586" s="3"/>
      <c r="E586" s="4"/>
      <c r="F586" s="4"/>
      <c r="G586" s="5" t="str">
        <f t="shared" si="14"/>
        <v xml:space="preserve">  </v>
      </c>
      <c r="I586" s="1"/>
      <c r="J586" s="1"/>
      <c r="K586" s="6"/>
      <c r="L586" s="6"/>
      <c r="M586" s="6"/>
      <c r="N586" s="6"/>
      <c r="O586" s="6"/>
      <c r="P586" s="7"/>
      <c r="Q586" s="1"/>
      <c r="R586" s="1"/>
    </row>
    <row r="587" spans="1:18" s="5" customFormat="1" x14ac:dyDescent="0.2">
      <c r="A587" s="1"/>
      <c r="B587" s="1"/>
      <c r="C587" s="2"/>
      <c r="D587" s="3"/>
      <c r="E587" s="4"/>
      <c r="F587" s="4"/>
      <c r="G587" s="5" t="str">
        <f t="shared" si="14"/>
        <v xml:space="preserve">  </v>
      </c>
      <c r="I587" s="1"/>
      <c r="J587" s="1"/>
      <c r="K587" s="6"/>
      <c r="L587" s="6"/>
      <c r="M587" s="6"/>
      <c r="N587" s="6"/>
      <c r="O587" s="6"/>
      <c r="P587" s="7"/>
      <c r="Q587" s="1"/>
      <c r="R587" s="1"/>
    </row>
    <row r="588" spans="1:18" s="5" customFormat="1" x14ac:dyDescent="0.2">
      <c r="A588" s="1"/>
      <c r="B588" s="1"/>
      <c r="C588" s="2"/>
      <c r="D588" s="3"/>
      <c r="E588" s="4"/>
      <c r="F588" s="4"/>
      <c r="G588" s="5" t="str">
        <f t="shared" si="14"/>
        <v xml:space="preserve">  </v>
      </c>
      <c r="I588" s="1"/>
      <c r="J588" s="1"/>
      <c r="K588" s="6"/>
      <c r="L588" s="6"/>
      <c r="M588" s="6"/>
      <c r="N588" s="6"/>
      <c r="O588" s="6"/>
      <c r="P588" s="7"/>
      <c r="Q588" s="1"/>
      <c r="R588" s="1"/>
    </row>
    <row r="589" spans="1:18" s="5" customFormat="1" x14ac:dyDescent="0.2">
      <c r="A589" s="1"/>
      <c r="B589" s="1"/>
      <c r="C589" s="2"/>
      <c r="D589" s="3"/>
      <c r="E589" s="4"/>
      <c r="F589" s="4"/>
      <c r="G589" s="5" t="str">
        <f t="shared" si="14"/>
        <v xml:space="preserve">  </v>
      </c>
      <c r="I589" s="1"/>
      <c r="J589" s="1"/>
      <c r="K589" s="6"/>
      <c r="L589" s="6"/>
      <c r="M589" s="6"/>
      <c r="N589" s="6"/>
      <c r="O589" s="6"/>
      <c r="P589" s="7"/>
      <c r="Q589" s="1"/>
      <c r="R589" s="1"/>
    </row>
    <row r="590" spans="1:18" s="5" customFormat="1" x14ac:dyDescent="0.2">
      <c r="A590" s="1"/>
      <c r="B590" s="1"/>
      <c r="C590" s="2"/>
      <c r="D590" s="3"/>
      <c r="E590" s="4"/>
      <c r="F590" s="4"/>
      <c r="G590" s="5" t="str">
        <f t="shared" si="14"/>
        <v xml:space="preserve">  </v>
      </c>
      <c r="I590" s="1"/>
      <c r="J590" s="1"/>
      <c r="K590" s="6"/>
      <c r="L590" s="6"/>
      <c r="M590" s="6"/>
      <c r="N590" s="6"/>
      <c r="O590" s="6"/>
      <c r="P590" s="7"/>
      <c r="Q590" s="1"/>
      <c r="R590" s="1"/>
    </row>
    <row r="591" spans="1:18" s="5" customFormat="1" x14ac:dyDescent="0.2">
      <c r="A591" s="1"/>
      <c r="B591" s="1"/>
      <c r="C591" s="2"/>
      <c r="D591" s="3"/>
      <c r="E591" s="4"/>
      <c r="F591" s="4"/>
      <c r="G591" s="5" t="str">
        <f t="shared" si="14"/>
        <v xml:space="preserve">  </v>
      </c>
      <c r="I591" s="1"/>
      <c r="J591" s="1"/>
      <c r="K591" s="6"/>
      <c r="L591" s="6"/>
      <c r="M591" s="6"/>
      <c r="N591" s="6"/>
      <c r="O591" s="6"/>
      <c r="P591" s="7"/>
      <c r="Q591" s="1"/>
      <c r="R591" s="1"/>
    </row>
    <row r="592" spans="1:18" s="5" customFormat="1" x14ac:dyDescent="0.2">
      <c r="A592" s="1"/>
      <c r="B592" s="1"/>
      <c r="C592" s="2"/>
      <c r="D592" s="3"/>
      <c r="E592" s="4"/>
      <c r="F592" s="4"/>
      <c r="G592" s="5" t="str">
        <f t="shared" si="14"/>
        <v xml:space="preserve">  </v>
      </c>
      <c r="I592" s="1"/>
      <c r="J592" s="1"/>
      <c r="K592" s="6"/>
      <c r="L592" s="6"/>
      <c r="M592" s="6"/>
      <c r="N592" s="6"/>
      <c r="O592" s="6"/>
      <c r="P592" s="7"/>
      <c r="Q592" s="1"/>
      <c r="R592" s="1"/>
    </row>
    <row r="593" spans="1:18" s="5" customFormat="1" x14ac:dyDescent="0.2">
      <c r="A593" s="1"/>
      <c r="B593" s="1"/>
      <c r="C593" s="2"/>
      <c r="D593" s="3"/>
      <c r="E593" s="4"/>
      <c r="F593" s="4"/>
      <c r="G593" s="5" t="str">
        <f t="shared" si="14"/>
        <v xml:space="preserve">  </v>
      </c>
      <c r="I593" s="1"/>
      <c r="J593" s="1"/>
      <c r="K593" s="6"/>
      <c r="L593" s="6"/>
      <c r="M593" s="6"/>
      <c r="N593" s="6"/>
      <c r="O593" s="6"/>
      <c r="P593" s="7"/>
      <c r="Q593" s="1"/>
      <c r="R593" s="1"/>
    </row>
    <row r="594" spans="1:18" s="5" customFormat="1" x14ac:dyDescent="0.2">
      <c r="A594" s="1"/>
      <c r="B594" s="1"/>
      <c r="C594" s="2"/>
      <c r="D594" s="3"/>
      <c r="E594" s="4"/>
      <c r="F594" s="4"/>
      <c r="G594" s="5" t="str">
        <f t="shared" si="14"/>
        <v xml:space="preserve">  </v>
      </c>
      <c r="I594" s="1"/>
      <c r="J594" s="1"/>
      <c r="K594" s="6"/>
      <c r="L594" s="6"/>
      <c r="M594" s="6"/>
      <c r="N594" s="6"/>
      <c r="O594" s="6"/>
      <c r="P594" s="7"/>
      <c r="Q594" s="1"/>
      <c r="R594" s="1"/>
    </row>
    <row r="595" spans="1:18" s="5" customFormat="1" x14ac:dyDescent="0.2">
      <c r="A595" s="1"/>
      <c r="B595" s="1"/>
      <c r="C595" s="2"/>
      <c r="D595" s="3"/>
      <c r="E595" s="4"/>
      <c r="F595" s="4"/>
      <c r="G595" s="5" t="str">
        <f t="shared" si="14"/>
        <v xml:space="preserve">  </v>
      </c>
      <c r="I595" s="1"/>
      <c r="J595" s="1"/>
      <c r="K595" s="6"/>
      <c r="L595" s="6"/>
      <c r="M595" s="6"/>
      <c r="N595" s="6"/>
      <c r="O595" s="6"/>
      <c r="P595" s="7"/>
      <c r="Q595" s="1"/>
      <c r="R595" s="1"/>
    </row>
    <row r="596" spans="1:18" s="5" customFormat="1" x14ac:dyDescent="0.2">
      <c r="A596" s="1"/>
      <c r="B596" s="1"/>
      <c r="C596" s="2"/>
      <c r="D596" s="3"/>
      <c r="E596" s="4"/>
      <c r="F596" s="4"/>
      <c r="G596" s="5" t="str">
        <f t="shared" si="14"/>
        <v xml:space="preserve">  </v>
      </c>
      <c r="I596" s="1"/>
      <c r="J596" s="1"/>
      <c r="K596" s="6"/>
      <c r="L596" s="6"/>
      <c r="M596" s="6"/>
      <c r="N596" s="6"/>
      <c r="O596" s="6"/>
      <c r="P596" s="7"/>
      <c r="Q596" s="1"/>
      <c r="R596" s="1"/>
    </row>
    <row r="597" spans="1:18" s="5" customFormat="1" x14ac:dyDescent="0.2">
      <c r="A597" s="1"/>
      <c r="B597" s="1"/>
      <c r="C597" s="2"/>
      <c r="D597" s="3"/>
      <c r="E597" s="4"/>
      <c r="F597" s="4"/>
      <c r="G597" s="5" t="str">
        <f t="shared" si="14"/>
        <v xml:space="preserve">  </v>
      </c>
      <c r="I597" s="1"/>
      <c r="J597" s="1"/>
      <c r="K597" s="6"/>
      <c r="L597" s="6"/>
      <c r="M597" s="6"/>
      <c r="N597" s="6"/>
      <c r="O597" s="6"/>
      <c r="P597" s="7"/>
      <c r="Q597" s="1"/>
      <c r="R597" s="1"/>
    </row>
    <row r="598" spans="1:18" s="5" customFormat="1" x14ac:dyDescent="0.2">
      <c r="A598" s="1"/>
      <c r="B598" s="1"/>
      <c r="C598" s="2"/>
      <c r="D598" s="3"/>
      <c r="E598" s="4"/>
      <c r="F598" s="4"/>
      <c r="G598" s="5" t="str">
        <f t="shared" si="14"/>
        <v xml:space="preserve">  </v>
      </c>
      <c r="I598" s="1"/>
      <c r="J598" s="1"/>
      <c r="K598" s="6"/>
      <c r="L598" s="6"/>
      <c r="M598" s="6"/>
      <c r="N598" s="6"/>
      <c r="O598" s="6"/>
      <c r="P598" s="7"/>
      <c r="Q598" s="1"/>
      <c r="R598" s="1"/>
    </row>
    <row r="599" spans="1:18" s="5" customFormat="1" x14ac:dyDescent="0.2">
      <c r="A599" s="1"/>
      <c r="B599" s="1"/>
      <c r="C599" s="2"/>
      <c r="D599" s="3"/>
      <c r="E599" s="4"/>
      <c r="F599" s="4"/>
      <c r="G599" s="5" t="str">
        <f t="shared" si="14"/>
        <v xml:space="preserve">  </v>
      </c>
      <c r="I599" s="1"/>
      <c r="J599" s="1"/>
      <c r="K599" s="6"/>
      <c r="L599" s="6"/>
      <c r="M599" s="6"/>
      <c r="N599" s="6"/>
      <c r="O599" s="6"/>
      <c r="P599" s="7"/>
      <c r="Q599" s="1"/>
      <c r="R599" s="1"/>
    </row>
    <row r="600" spans="1:18" s="5" customFormat="1" x14ac:dyDescent="0.2">
      <c r="A600" s="1"/>
      <c r="B600" s="1"/>
      <c r="C600" s="2"/>
      <c r="D600" s="3"/>
      <c r="E600" s="4"/>
      <c r="F600" s="4"/>
      <c r="G600" s="5" t="str">
        <f t="shared" si="14"/>
        <v xml:space="preserve">  </v>
      </c>
      <c r="I600" s="1"/>
      <c r="J600" s="1"/>
      <c r="K600" s="6"/>
      <c r="L600" s="6"/>
      <c r="M600" s="6"/>
      <c r="N600" s="6"/>
      <c r="O600" s="6"/>
      <c r="P600" s="7"/>
      <c r="Q600" s="1"/>
      <c r="R600" s="1"/>
    </row>
    <row r="601" spans="1:18" s="5" customFormat="1" x14ac:dyDescent="0.2">
      <c r="A601" s="1"/>
      <c r="B601" s="1"/>
      <c r="C601" s="2"/>
      <c r="D601" s="3"/>
      <c r="E601" s="4"/>
      <c r="F601" s="4"/>
      <c r="G601" s="5" t="str">
        <f t="shared" si="14"/>
        <v xml:space="preserve">  </v>
      </c>
      <c r="I601" s="1"/>
      <c r="J601" s="1"/>
      <c r="K601" s="6"/>
      <c r="L601" s="6"/>
      <c r="M601" s="6"/>
      <c r="N601" s="6"/>
      <c r="O601" s="6"/>
      <c r="P601" s="7"/>
      <c r="Q601" s="1"/>
      <c r="R601" s="1"/>
    </row>
    <row r="602" spans="1:18" s="5" customFormat="1" x14ac:dyDescent="0.2">
      <c r="A602" s="1"/>
      <c r="B602" s="1"/>
      <c r="C602" s="2"/>
      <c r="D602" s="3"/>
      <c r="E602" s="4"/>
      <c r="F602" s="4"/>
      <c r="G602" s="5" t="str">
        <f t="shared" si="14"/>
        <v xml:space="preserve">  </v>
      </c>
      <c r="I602" s="1"/>
      <c r="J602" s="1"/>
      <c r="K602" s="6"/>
      <c r="L602" s="6"/>
      <c r="M602" s="6"/>
      <c r="N602" s="6"/>
      <c r="O602" s="6"/>
      <c r="P602" s="7"/>
      <c r="Q602" s="1"/>
      <c r="R602" s="1"/>
    </row>
    <row r="603" spans="1:18" s="5" customFormat="1" x14ac:dyDescent="0.2">
      <c r="A603" s="1"/>
      <c r="B603" s="1"/>
      <c r="C603" s="2"/>
      <c r="D603" s="3"/>
      <c r="E603" s="4"/>
      <c r="F603" s="4"/>
      <c r="G603" s="5" t="str">
        <f t="shared" si="14"/>
        <v xml:space="preserve">  </v>
      </c>
      <c r="I603" s="1"/>
      <c r="J603" s="1"/>
      <c r="K603" s="6"/>
      <c r="L603" s="6"/>
      <c r="M603" s="6"/>
      <c r="N603" s="6"/>
      <c r="O603" s="6"/>
      <c r="P603" s="7"/>
      <c r="Q603" s="1"/>
      <c r="R603" s="1"/>
    </row>
    <row r="604" spans="1:18" s="5" customFormat="1" x14ac:dyDescent="0.2">
      <c r="A604" s="1"/>
      <c r="B604" s="1"/>
      <c r="C604" s="2"/>
      <c r="D604" s="3"/>
      <c r="E604" s="4"/>
      <c r="F604" s="4"/>
      <c r="G604" s="5" t="str">
        <f t="shared" si="14"/>
        <v xml:space="preserve">  </v>
      </c>
      <c r="I604" s="1"/>
      <c r="J604" s="1"/>
      <c r="K604" s="6"/>
      <c r="L604" s="6"/>
      <c r="M604" s="6"/>
      <c r="N604" s="6"/>
      <c r="O604" s="6"/>
      <c r="P604" s="7"/>
      <c r="Q604" s="1"/>
      <c r="R604" s="1"/>
    </row>
    <row r="605" spans="1:18" s="5" customFormat="1" x14ac:dyDescent="0.2">
      <c r="A605" s="1"/>
      <c r="B605" s="1"/>
      <c r="C605" s="2"/>
      <c r="D605" s="3"/>
      <c r="E605" s="4"/>
      <c r="F605" s="4"/>
      <c r="G605" s="5" t="str">
        <f t="shared" si="14"/>
        <v xml:space="preserve">  </v>
      </c>
      <c r="I605" s="1"/>
      <c r="J605" s="1"/>
      <c r="K605" s="6"/>
      <c r="L605" s="6"/>
      <c r="M605" s="6"/>
      <c r="N605" s="6"/>
      <c r="O605" s="6"/>
      <c r="P605" s="7"/>
      <c r="Q605" s="1"/>
      <c r="R605" s="1"/>
    </row>
    <row r="606" spans="1:18" s="5" customFormat="1" x14ac:dyDescent="0.2">
      <c r="A606" s="1"/>
      <c r="B606" s="1"/>
      <c r="C606" s="2"/>
      <c r="D606" s="3"/>
      <c r="E606" s="4"/>
      <c r="F606" s="4"/>
      <c r="G606" s="5" t="str">
        <f t="shared" si="14"/>
        <v xml:space="preserve">  </v>
      </c>
      <c r="I606" s="1"/>
      <c r="J606" s="1"/>
      <c r="K606" s="6"/>
      <c r="L606" s="6"/>
      <c r="M606" s="6"/>
      <c r="N606" s="6"/>
      <c r="O606" s="6"/>
      <c r="P606" s="7"/>
      <c r="Q606" s="1"/>
      <c r="R606" s="1"/>
    </row>
    <row r="607" spans="1:18" s="5" customFormat="1" x14ac:dyDescent="0.2">
      <c r="A607" s="1"/>
      <c r="B607" s="1"/>
      <c r="C607" s="2"/>
      <c r="D607" s="3"/>
      <c r="E607" s="4"/>
      <c r="F607" s="4"/>
      <c r="G607" s="5" t="str">
        <f t="shared" si="14"/>
        <v xml:space="preserve">  </v>
      </c>
      <c r="I607" s="1"/>
      <c r="J607" s="1"/>
      <c r="K607" s="6"/>
      <c r="L607" s="6"/>
      <c r="M607" s="6"/>
      <c r="N607" s="6"/>
      <c r="O607" s="6"/>
      <c r="P607" s="7"/>
      <c r="Q607" s="1"/>
      <c r="R607" s="1"/>
    </row>
    <row r="608" spans="1:18" s="5" customFormat="1" x14ac:dyDescent="0.2">
      <c r="A608" s="1"/>
      <c r="B608" s="1"/>
      <c r="C608" s="2"/>
      <c r="D608" s="3"/>
      <c r="E608" s="4"/>
      <c r="F608" s="4"/>
      <c r="G608" s="5" t="str">
        <f t="shared" si="14"/>
        <v xml:space="preserve">  </v>
      </c>
      <c r="I608" s="1"/>
      <c r="J608" s="1"/>
      <c r="K608" s="6"/>
      <c r="L608" s="6"/>
      <c r="M608" s="6"/>
      <c r="N608" s="6"/>
      <c r="O608" s="6"/>
      <c r="P608" s="7"/>
      <c r="Q608" s="1"/>
      <c r="R608" s="1"/>
    </row>
    <row r="609" spans="1:18" s="5" customFormat="1" x14ac:dyDescent="0.2">
      <c r="A609" s="1"/>
      <c r="B609" s="1"/>
      <c r="C609" s="2"/>
      <c r="D609" s="3"/>
      <c r="E609" s="4"/>
      <c r="F609" s="4"/>
      <c r="G609" s="5" t="str">
        <f t="shared" si="14"/>
        <v xml:space="preserve">  </v>
      </c>
      <c r="I609" s="1"/>
      <c r="J609" s="1"/>
      <c r="K609" s="6"/>
      <c r="L609" s="6"/>
      <c r="M609" s="6"/>
      <c r="N609" s="6"/>
      <c r="O609" s="6"/>
      <c r="P609" s="7"/>
      <c r="Q609" s="1"/>
      <c r="R609" s="1"/>
    </row>
    <row r="610" spans="1:18" s="5" customFormat="1" x14ac:dyDescent="0.2">
      <c r="A610" s="1"/>
      <c r="B610" s="1"/>
      <c r="C610" s="2"/>
      <c r="D610" s="3"/>
      <c r="E610" s="4"/>
      <c r="F610" s="4"/>
      <c r="G610" s="5" t="str">
        <f t="shared" si="14"/>
        <v xml:space="preserve">  </v>
      </c>
      <c r="I610" s="1"/>
      <c r="J610" s="1"/>
      <c r="K610" s="6"/>
      <c r="L610" s="6"/>
      <c r="M610" s="6"/>
      <c r="N610" s="6"/>
      <c r="O610" s="6"/>
      <c r="P610" s="7"/>
      <c r="Q610" s="1"/>
      <c r="R610" s="1"/>
    </row>
    <row r="611" spans="1:18" s="5" customFormat="1" x14ac:dyDescent="0.2">
      <c r="A611" s="1"/>
      <c r="B611" s="1"/>
      <c r="C611" s="2"/>
      <c r="D611" s="3"/>
      <c r="E611" s="4"/>
      <c r="F611" s="4"/>
      <c r="G611" s="5" t="str">
        <f t="shared" si="14"/>
        <v xml:space="preserve">  </v>
      </c>
      <c r="I611" s="1"/>
      <c r="J611" s="1"/>
      <c r="K611" s="6"/>
      <c r="L611" s="6"/>
      <c r="M611" s="6"/>
      <c r="N611" s="6"/>
      <c r="O611" s="6"/>
      <c r="P611" s="7"/>
      <c r="Q611" s="1"/>
      <c r="R611" s="1"/>
    </row>
    <row r="612" spans="1:18" s="5" customFormat="1" x14ac:dyDescent="0.2">
      <c r="A612" s="1"/>
      <c r="B612" s="1"/>
      <c r="C612" s="2"/>
      <c r="D612" s="3"/>
      <c r="E612" s="4"/>
      <c r="F612" s="4"/>
      <c r="G612" s="5" t="str">
        <f t="shared" si="14"/>
        <v xml:space="preserve">  </v>
      </c>
      <c r="I612" s="1"/>
      <c r="J612" s="1"/>
      <c r="K612" s="6"/>
      <c r="L612" s="6"/>
      <c r="M612" s="6"/>
      <c r="N612" s="6"/>
      <c r="O612" s="6"/>
      <c r="P612" s="7"/>
      <c r="Q612" s="1"/>
      <c r="R612" s="1"/>
    </row>
    <row r="613" spans="1:18" s="5" customFormat="1" x14ac:dyDescent="0.2">
      <c r="A613" s="1"/>
      <c r="B613" s="1"/>
      <c r="C613" s="2"/>
      <c r="D613" s="3"/>
      <c r="E613" s="4"/>
      <c r="F613" s="4"/>
      <c r="G613" s="5" t="str">
        <f t="shared" si="14"/>
        <v xml:space="preserve">  </v>
      </c>
      <c r="I613" s="1"/>
      <c r="J613" s="1"/>
      <c r="K613" s="6"/>
      <c r="L613" s="6"/>
      <c r="M613" s="6"/>
      <c r="N613" s="6"/>
      <c r="O613" s="6"/>
      <c r="P613" s="7"/>
      <c r="Q613" s="1"/>
      <c r="R613" s="1"/>
    </row>
    <row r="614" spans="1:18" s="5" customFormat="1" x14ac:dyDescent="0.2">
      <c r="A614" s="1"/>
      <c r="B614" s="1"/>
      <c r="C614" s="2"/>
      <c r="D614" s="3"/>
      <c r="E614" s="4"/>
      <c r="F614" s="4"/>
      <c r="G614" s="5" t="str">
        <f t="shared" si="14"/>
        <v xml:space="preserve">  </v>
      </c>
      <c r="I614" s="1"/>
      <c r="J614" s="1"/>
      <c r="K614" s="6"/>
      <c r="L614" s="6"/>
      <c r="M614" s="6"/>
      <c r="N614" s="6"/>
      <c r="O614" s="6"/>
      <c r="P614" s="7"/>
      <c r="Q614" s="1"/>
      <c r="R614" s="1"/>
    </row>
    <row r="615" spans="1:18" s="5" customFormat="1" x14ac:dyDescent="0.2">
      <c r="A615" s="1"/>
      <c r="B615" s="1"/>
      <c r="C615" s="2"/>
      <c r="D615" s="3"/>
      <c r="E615" s="4"/>
      <c r="F615" s="4"/>
      <c r="G615" s="5" t="str">
        <f t="shared" si="14"/>
        <v xml:space="preserve">  </v>
      </c>
      <c r="I615" s="1"/>
      <c r="J615" s="1"/>
      <c r="K615" s="6"/>
      <c r="L615" s="6"/>
      <c r="M615" s="6"/>
      <c r="N615" s="6"/>
      <c r="O615" s="6"/>
      <c r="P615" s="7"/>
      <c r="Q615" s="1"/>
      <c r="R615" s="1"/>
    </row>
    <row r="616" spans="1:18" s="5" customFormat="1" x14ac:dyDescent="0.2">
      <c r="A616" s="1"/>
      <c r="B616" s="1"/>
      <c r="C616" s="2"/>
      <c r="D616" s="3"/>
      <c r="E616" s="4"/>
      <c r="F616" s="4"/>
      <c r="G616" s="5" t="str">
        <f t="shared" si="14"/>
        <v xml:space="preserve">  </v>
      </c>
      <c r="I616" s="1"/>
      <c r="J616" s="1"/>
      <c r="K616" s="6"/>
      <c r="L616" s="6"/>
      <c r="M616" s="6"/>
      <c r="N616" s="6"/>
      <c r="O616" s="6"/>
      <c r="P616" s="7"/>
      <c r="Q616" s="1"/>
      <c r="R616" s="1"/>
    </row>
    <row r="617" spans="1:18" s="5" customFormat="1" x14ac:dyDescent="0.2">
      <c r="A617" s="1"/>
      <c r="B617" s="1"/>
      <c r="C617" s="2"/>
      <c r="D617" s="3"/>
      <c r="E617" s="4"/>
      <c r="F617" s="4"/>
      <c r="G617" s="5" t="str">
        <f t="shared" si="14"/>
        <v xml:space="preserve">  </v>
      </c>
      <c r="I617" s="1"/>
      <c r="J617" s="1"/>
      <c r="K617" s="6"/>
      <c r="L617" s="6"/>
      <c r="M617" s="6"/>
      <c r="N617" s="6"/>
      <c r="O617" s="6"/>
      <c r="P617" s="7"/>
      <c r="Q617" s="1"/>
      <c r="R617" s="1"/>
    </row>
    <row r="618" spans="1:18" s="5" customFormat="1" x14ac:dyDescent="0.2">
      <c r="A618" s="1"/>
      <c r="B618" s="1"/>
      <c r="C618" s="2"/>
      <c r="D618" s="3"/>
      <c r="E618" s="4"/>
      <c r="F618" s="4"/>
      <c r="G618" s="5" t="str">
        <f t="shared" si="14"/>
        <v xml:space="preserve">  </v>
      </c>
      <c r="I618" s="1"/>
      <c r="J618" s="1"/>
      <c r="K618" s="6"/>
      <c r="L618" s="6"/>
      <c r="M618" s="6"/>
      <c r="N618" s="6"/>
      <c r="O618" s="6"/>
      <c r="P618" s="7"/>
      <c r="Q618" s="1"/>
      <c r="R618" s="1"/>
    </row>
    <row r="619" spans="1:18" s="5" customFormat="1" x14ac:dyDescent="0.2">
      <c r="A619" s="1"/>
      <c r="B619" s="1"/>
      <c r="C619" s="2"/>
      <c r="D619" s="3"/>
      <c r="E619" s="4"/>
      <c r="F619" s="4"/>
      <c r="G619" s="5" t="str">
        <f t="shared" si="14"/>
        <v xml:space="preserve">  </v>
      </c>
      <c r="I619" s="1"/>
      <c r="J619" s="1"/>
      <c r="K619" s="6"/>
      <c r="L619" s="6"/>
      <c r="M619" s="6"/>
      <c r="N619" s="6"/>
      <c r="O619" s="6"/>
      <c r="P619" s="7"/>
      <c r="Q619" s="1"/>
      <c r="R619" s="1"/>
    </row>
    <row r="620" spans="1:18" s="5" customFormat="1" x14ac:dyDescent="0.2">
      <c r="A620" s="1"/>
      <c r="B620" s="1"/>
      <c r="C620" s="2"/>
      <c r="D620" s="3"/>
      <c r="E620" s="4"/>
      <c r="F620" s="4"/>
      <c r="G620" s="5" t="str">
        <f t="shared" si="14"/>
        <v xml:space="preserve">  </v>
      </c>
      <c r="I620" s="1"/>
      <c r="J620" s="1"/>
      <c r="K620" s="6"/>
      <c r="L620" s="6"/>
      <c r="M620" s="6"/>
      <c r="N620" s="6"/>
      <c r="O620" s="6"/>
      <c r="P620" s="7"/>
      <c r="Q620" s="1"/>
      <c r="R620" s="1"/>
    </row>
    <row r="621" spans="1:18" s="5" customFormat="1" x14ac:dyDescent="0.2">
      <c r="A621" s="1"/>
      <c r="B621" s="1"/>
      <c r="C621" s="2"/>
      <c r="D621" s="3"/>
      <c r="E621" s="4"/>
      <c r="F621" s="4"/>
      <c r="G621" s="5" t="str">
        <f t="shared" si="14"/>
        <v xml:space="preserve">  </v>
      </c>
      <c r="I621" s="1"/>
      <c r="J621" s="1"/>
      <c r="K621" s="6"/>
      <c r="L621" s="6"/>
      <c r="M621" s="6"/>
      <c r="N621" s="6"/>
      <c r="O621" s="6"/>
      <c r="P621" s="7"/>
      <c r="Q621" s="1"/>
      <c r="R621" s="1"/>
    </row>
    <row r="622" spans="1:18" s="5" customFormat="1" x14ac:dyDescent="0.2">
      <c r="A622" s="1"/>
      <c r="B622" s="1"/>
      <c r="C622" s="2"/>
      <c r="D622" s="3"/>
      <c r="E622" s="4"/>
      <c r="F622" s="4"/>
      <c r="G622" s="5" t="str">
        <f t="shared" si="14"/>
        <v xml:space="preserve">  </v>
      </c>
      <c r="I622" s="1"/>
      <c r="J622" s="1"/>
      <c r="K622" s="6"/>
      <c r="L622" s="6"/>
      <c r="M622" s="6"/>
      <c r="N622" s="6"/>
      <c r="O622" s="6"/>
      <c r="P622" s="7"/>
      <c r="Q622" s="1"/>
      <c r="R622" s="1"/>
    </row>
    <row r="623" spans="1:18" s="5" customFormat="1" x14ac:dyDescent="0.2">
      <c r="A623" s="1"/>
      <c r="B623" s="1"/>
      <c r="C623" s="2"/>
      <c r="D623" s="3"/>
      <c r="E623" s="4"/>
      <c r="F623" s="4"/>
      <c r="G623" s="5" t="str">
        <f t="shared" si="14"/>
        <v xml:space="preserve">  </v>
      </c>
      <c r="I623" s="1"/>
      <c r="J623" s="1"/>
      <c r="K623" s="6"/>
      <c r="L623" s="6"/>
      <c r="M623" s="6"/>
      <c r="N623" s="6"/>
      <c r="O623" s="6"/>
      <c r="P623" s="7"/>
      <c r="Q623" s="1"/>
      <c r="R623" s="1"/>
    </row>
    <row r="624" spans="1:18" s="5" customFormat="1" x14ac:dyDescent="0.2">
      <c r="A624" s="1"/>
      <c r="B624" s="1"/>
      <c r="C624" s="2"/>
      <c r="D624" s="3"/>
      <c r="E624" s="4"/>
      <c r="F624" s="4"/>
      <c r="G624" s="5" t="str">
        <f t="shared" si="14"/>
        <v xml:space="preserve">  </v>
      </c>
      <c r="I624" s="1"/>
      <c r="J624" s="1"/>
      <c r="K624" s="6"/>
      <c r="L624" s="6"/>
      <c r="M624" s="6"/>
      <c r="N624" s="6"/>
      <c r="O624" s="6"/>
      <c r="P624" s="7"/>
      <c r="Q624" s="1"/>
      <c r="R624" s="1"/>
    </row>
    <row r="625" spans="1:18" s="5" customFormat="1" x14ac:dyDescent="0.2">
      <c r="A625" s="1"/>
      <c r="B625" s="1"/>
      <c r="C625" s="2"/>
      <c r="D625" s="3"/>
      <c r="E625" s="4"/>
      <c r="F625" s="4"/>
      <c r="G625" s="5" t="str">
        <f t="shared" si="14"/>
        <v xml:space="preserve">  </v>
      </c>
      <c r="I625" s="1"/>
      <c r="J625" s="1"/>
      <c r="K625" s="6"/>
      <c r="L625" s="6"/>
      <c r="M625" s="6"/>
      <c r="N625" s="6"/>
      <c r="O625" s="6"/>
      <c r="P625" s="7"/>
      <c r="Q625" s="1"/>
      <c r="R625" s="1"/>
    </row>
    <row r="626" spans="1:18" s="5" customFormat="1" x14ac:dyDescent="0.2">
      <c r="A626" s="1"/>
      <c r="B626" s="1"/>
      <c r="C626" s="2"/>
      <c r="D626" s="3"/>
      <c r="E626" s="4"/>
      <c r="F626" s="4"/>
      <c r="G626" s="5" t="str">
        <f t="shared" si="14"/>
        <v xml:space="preserve">  </v>
      </c>
      <c r="I626" s="1"/>
      <c r="J626" s="1"/>
      <c r="K626" s="6"/>
      <c r="L626" s="6"/>
      <c r="M626" s="6"/>
      <c r="N626" s="6"/>
      <c r="O626" s="6"/>
      <c r="P626" s="7"/>
      <c r="Q626" s="1"/>
      <c r="R626" s="1"/>
    </row>
    <row r="627" spans="1:18" s="5" customFormat="1" x14ac:dyDescent="0.2">
      <c r="A627" s="1"/>
      <c r="B627" s="1"/>
      <c r="C627" s="2"/>
      <c r="D627" s="3"/>
      <c r="E627" s="4"/>
      <c r="F627" s="4"/>
      <c r="G627" s="5" t="str">
        <f t="shared" si="14"/>
        <v xml:space="preserve">  </v>
      </c>
      <c r="I627" s="1"/>
      <c r="J627" s="1"/>
      <c r="K627" s="6"/>
      <c r="L627" s="6"/>
      <c r="M627" s="6"/>
      <c r="N627" s="6"/>
      <c r="O627" s="6"/>
      <c r="P627" s="7"/>
      <c r="Q627" s="1"/>
      <c r="R627" s="1"/>
    </row>
    <row r="628" spans="1:18" s="5" customFormat="1" x14ac:dyDescent="0.2">
      <c r="A628" s="1"/>
      <c r="B628" s="1"/>
      <c r="C628" s="2"/>
      <c r="D628" s="3"/>
      <c r="E628" s="4"/>
      <c r="F628" s="4"/>
      <c r="G628" s="5" t="str">
        <f t="shared" si="14"/>
        <v xml:space="preserve">  </v>
      </c>
      <c r="I628" s="1"/>
      <c r="J628" s="1"/>
      <c r="K628" s="6"/>
      <c r="L628" s="6"/>
      <c r="M628" s="6"/>
      <c r="N628" s="6"/>
      <c r="O628" s="6"/>
      <c r="P628" s="7"/>
      <c r="Q628" s="1"/>
      <c r="R628" s="1"/>
    </row>
    <row r="629" spans="1:18" s="5" customFormat="1" x14ac:dyDescent="0.2">
      <c r="A629" s="1"/>
      <c r="B629" s="1"/>
      <c r="C629" s="2"/>
      <c r="D629" s="3"/>
      <c r="E629" s="4"/>
      <c r="F629" s="4"/>
      <c r="G629" s="5" t="str">
        <f t="shared" si="14"/>
        <v xml:space="preserve">  </v>
      </c>
      <c r="I629" s="1"/>
      <c r="J629" s="1"/>
      <c r="K629" s="6"/>
      <c r="L629" s="6"/>
      <c r="M629" s="6"/>
      <c r="N629" s="6"/>
      <c r="O629" s="6"/>
      <c r="P629" s="7"/>
      <c r="Q629" s="1"/>
      <c r="R629" s="1"/>
    </row>
    <row r="630" spans="1:18" s="5" customFormat="1" x14ac:dyDescent="0.2">
      <c r="A630" s="1"/>
      <c r="B630" s="1"/>
      <c r="C630" s="2"/>
      <c r="D630" s="3"/>
      <c r="E630" s="4"/>
      <c r="F630" s="4"/>
      <c r="G630" s="5" t="str">
        <f t="shared" si="14"/>
        <v xml:space="preserve">  </v>
      </c>
      <c r="I630" s="1"/>
      <c r="J630" s="1"/>
      <c r="K630" s="6"/>
      <c r="L630" s="6"/>
      <c r="M630" s="6"/>
      <c r="N630" s="6"/>
      <c r="O630" s="6"/>
      <c r="P630" s="7"/>
      <c r="Q630" s="1"/>
      <c r="R630" s="1"/>
    </row>
    <row r="631" spans="1:18" s="5" customFormat="1" x14ac:dyDescent="0.2">
      <c r="A631" s="1"/>
      <c r="B631" s="1"/>
      <c r="C631" s="2"/>
      <c r="D631" s="3"/>
      <c r="E631" s="4"/>
      <c r="F631" s="4"/>
      <c r="G631" s="5" t="str">
        <f t="shared" si="14"/>
        <v xml:space="preserve">  </v>
      </c>
      <c r="I631" s="1"/>
      <c r="J631" s="1"/>
      <c r="K631" s="6"/>
      <c r="L631" s="6"/>
      <c r="M631" s="6"/>
      <c r="N631" s="6"/>
      <c r="O631" s="6"/>
      <c r="P631" s="7"/>
      <c r="Q631" s="1"/>
      <c r="R631" s="1"/>
    </row>
    <row r="632" spans="1:18" s="5" customFormat="1" x14ac:dyDescent="0.2">
      <c r="A632" s="1"/>
      <c r="B632" s="1"/>
      <c r="C632" s="2"/>
      <c r="D632" s="3"/>
      <c r="E632" s="4"/>
      <c r="F632" s="4"/>
      <c r="G632" s="5" t="str">
        <f t="shared" si="14"/>
        <v xml:space="preserve">  </v>
      </c>
      <c r="I632" s="1"/>
      <c r="J632" s="1"/>
      <c r="K632" s="6"/>
      <c r="L632" s="6"/>
      <c r="M632" s="6"/>
      <c r="N632" s="6"/>
      <c r="O632" s="6"/>
      <c r="P632" s="7"/>
      <c r="Q632" s="1"/>
      <c r="R632" s="1"/>
    </row>
    <row r="633" spans="1:18" s="5" customFormat="1" x14ac:dyDescent="0.2">
      <c r="A633" s="1"/>
      <c r="B633" s="1"/>
      <c r="C633" s="2"/>
      <c r="D633" s="3"/>
      <c r="E633" s="4"/>
      <c r="F633" s="4"/>
      <c r="G633" s="5" t="str">
        <f t="shared" si="14"/>
        <v xml:space="preserve">  </v>
      </c>
      <c r="I633" s="1"/>
      <c r="J633" s="1"/>
      <c r="K633" s="6"/>
      <c r="L633" s="6"/>
      <c r="M633" s="6"/>
      <c r="N633" s="6"/>
      <c r="O633" s="6"/>
      <c r="P633" s="7"/>
      <c r="Q633" s="1"/>
      <c r="R633" s="1"/>
    </row>
    <row r="634" spans="1:18" s="5" customFormat="1" x14ac:dyDescent="0.2">
      <c r="A634" s="1"/>
      <c r="B634" s="1"/>
      <c r="C634" s="2"/>
      <c r="D634" s="3"/>
      <c r="E634" s="4"/>
      <c r="F634" s="4"/>
      <c r="G634" s="5" t="str">
        <f t="shared" ref="G634:G697" si="15">IF(E634=0,"  ",(IF(F634=0,"  ",+E634*F634)))</f>
        <v xml:space="preserve">  </v>
      </c>
      <c r="I634" s="1"/>
      <c r="J634" s="1"/>
      <c r="K634" s="6"/>
      <c r="L634" s="6"/>
      <c r="M634" s="6"/>
      <c r="N634" s="6"/>
      <c r="O634" s="6"/>
      <c r="P634" s="7"/>
      <c r="Q634" s="1"/>
      <c r="R634" s="1"/>
    </row>
    <row r="635" spans="1:18" s="5" customFormat="1" x14ac:dyDescent="0.2">
      <c r="A635" s="1"/>
      <c r="B635" s="1"/>
      <c r="C635" s="2"/>
      <c r="D635" s="3"/>
      <c r="E635" s="4"/>
      <c r="F635" s="4"/>
      <c r="G635" s="5" t="str">
        <f t="shared" si="15"/>
        <v xml:space="preserve">  </v>
      </c>
      <c r="I635" s="1"/>
      <c r="J635" s="1"/>
      <c r="K635" s="6"/>
      <c r="L635" s="6"/>
      <c r="M635" s="6"/>
      <c r="N635" s="6"/>
      <c r="O635" s="6"/>
      <c r="P635" s="7"/>
      <c r="Q635" s="1"/>
      <c r="R635" s="1"/>
    </row>
    <row r="636" spans="1:18" s="5" customFormat="1" x14ac:dyDescent="0.2">
      <c r="A636" s="1"/>
      <c r="B636" s="1"/>
      <c r="C636" s="2"/>
      <c r="D636" s="3"/>
      <c r="E636" s="4"/>
      <c r="F636" s="4"/>
      <c r="G636" s="5" t="str">
        <f t="shared" si="15"/>
        <v xml:space="preserve">  </v>
      </c>
      <c r="I636" s="1"/>
      <c r="J636" s="1"/>
      <c r="K636" s="6"/>
      <c r="L636" s="6"/>
      <c r="M636" s="6"/>
      <c r="N636" s="6"/>
      <c r="O636" s="6"/>
      <c r="P636" s="7"/>
      <c r="Q636" s="1"/>
      <c r="R636" s="1"/>
    </row>
    <row r="637" spans="1:18" s="5" customFormat="1" x14ac:dyDescent="0.2">
      <c r="A637" s="1"/>
      <c r="B637" s="1"/>
      <c r="C637" s="2"/>
      <c r="D637" s="3"/>
      <c r="E637" s="4"/>
      <c r="F637" s="4"/>
      <c r="G637" s="5" t="str">
        <f t="shared" si="15"/>
        <v xml:space="preserve">  </v>
      </c>
      <c r="I637" s="1"/>
      <c r="J637" s="1"/>
      <c r="K637" s="6"/>
      <c r="L637" s="6"/>
      <c r="M637" s="6"/>
      <c r="N637" s="6"/>
      <c r="O637" s="6"/>
      <c r="P637" s="7"/>
      <c r="Q637" s="1"/>
      <c r="R637" s="1"/>
    </row>
    <row r="638" spans="1:18" s="5" customFormat="1" x14ac:dyDescent="0.2">
      <c r="A638" s="1"/>
      <c r="B638" s="1"/>
      <c r="C638" s="2"/>
      <c r="D638" s="3"/>
      <c r="E638" s="4"/>
      <c r="F638" s="4"/>
      <c r="G638" s="5" t="str">
        <f t="shared" si="15"/>
        <v xml:space="preserve">  </v>
      </c>
      <c r="I638" s="1"/>
      <c r="J638" s="1"/>
      <c r="K638" s="6"/>
      <c r="L638" s="6"/>
      <c r="M638" s="6"/>
      <c r="N638" s="6"/>
      <c r="O638" s="6"/>
      <c r="P638" s="7"/>
      <c r="Q638" s="1"/>
      <c r="R638" s="1"/>
    </row>
    <row r="639" spans="1:18" s="5" customFormat="1" x14ac:dyDescent="0.2">
      <c r="A639" s="1"/>
      <c r="B639" s="1"/>
      <c r="C639" s="2"/>
      <c r="D639" s="3"/>
      <c r="E639" s="4"/>
      <c r="F639" s="4"/>
      <c r="G639" s="5" t="str">
        <f t="shared" si="15"/>
        <v xml:space="preserve">  </v>
      </c>
      <c r="I639" s="1"/>
      <c r="J639" s="1"/>
      <c r="K639" s="6"/>
      <c r="L639" s="6"/>
      <c r="M639" s="6"/>
      <c r="N639" s="6"/>
      <c r="O639" s="6"/>
      <c r="P639" s="7"/>
      <c r="Q639" s="1"/>
      <c r="R639" s="1"/>
    </row>
    <row r="640" spans="1:18" s="5" customFormat="1" x14ac:dyDescent="0.2">
      <c r="A640" s="1"/>
      <c r="B640" s="1"/>
      <c r="C640" s="2"/>
      <c r="D640" s="3"/>
      <c r="E640" s="4"/>
      <c r="F640" s="4"/>
      <c r="G640" s="5" t="str">
        <f t="shared" si="15"/>
        <v xml:space="preserve">  </v>
      </c>
      <c r="I640" s="1"/>
      <c r="J640" s="1"/>
      <c r="K640" s="6"/>
      <c r="L640" s="6"/>
      <c r="M640" s="6"/>
      <c r="N640" s="6"/>
      <c r="O640" s="6"/>
      <c r="P640" s="7"/>
      <c r="Q640" s="1"/>
      <c r="R640" s="1"/>
    </row>
    <row r="641" spans="1:18" s="5" customFormat="1" x14ac:dyDescent="0.2">
      <c r="A641" s="1"/>
      <c r="B641" s="1"/>
      <c r="C641" s="2"/>
      <c r="D641" s="3"/>
      <c r="E641" s="4"/>
      <c r="F641" s="4"/>
      <c r="G641" s="5" t="str">
        <f t="shared" si="15"/>
        <v xml:space="preserve">  </v>
      </c>
      <c r="I641" s="1"/>
      <c r="J641" s="1"/>
      <c r="K641" s="6"/>
      <c r="L641" s="6"/>
      <c r="M641" s="6"/>
      <c r="N641" s="6"/>
      <c r="O641" s="6"/>
      <c r="P641" s="7"/>
      <c r="Q641" s="1"/>
      <c r="R641" s="1"/>
    </row>
    <row r="642" spans="1:18" s="5" customFormat="1" x14ac:dyDescent="0.2">
      <c r="A642" s="1"/>
      <c r="B642" s="1"/>
      <c r="C642" s="2"/>
      <c r="D642" s="3"/>
      <c r="E642" s="4"/>
      <c r="F642" s="4"/>
      <c r="G642" s="5" t="str">
        <f t="shared" si="15"/>
        <v xml:space="preserve">  </v>
      </c>
      <c r="I642" s="1"/>
      <c r="J642" s="1"/>
      <c r="K642" s="6"/>
      <c r="L642" s="6"/>
      <c r="M642" s="6"/>
      <c r="N642" s="6"/>
      <c r="O642" s="6"/>
      <c r="P642" s="7"/>
      <c r="Q642" s="1"/>
      <c r="R642" s="1"/>
    </row>
    <row r="643" spans="1:18" s="5" customFormat="1" x14ac:dyDescent="0.2">
      <c r="A643" s="1"/>
      <c r="B643" s="1"/>
      <c r="C643" s="2"/>
      <c r="D643" s="3"/>
      <c r="E643" s="4"/>
      <c r="F643" s="4"/>
      <c r="G643" s="5" t="str">
        <f t="shared" si="15"/>
        <v xml:space="preserve">  </v>
      </c>
      <c r="I643" s="1"/>
      <c r="J643" s="1"/>
      <c r="K643" s="6"/>
      <c r="L643" s="6"/>
      <c r="M643" s="6"/>
      <c r="N643" s="6"/>
      <c r="O643" s="6"/>
      <c r="P643" s="7"/>
      <c r="Q643" s="1"/>
      <c r="R643" s="1"/>
    </row>
    <row r="644" spans="1:18" s="5" customFormat="1" x14ac:dyDescent="0.2">
      <c r="A644" s="1"/>
      <c r="B644" s="1"/>
      <c r="C644" s="2"/>
      <c r="D644" s="3"/>
      <c r="E644" s="4"/>
      <c r="F644" s="4"/>
      <c r="G644" s="5" t="str">
        <f t="shared" si="15"/>
        <v xml:space="preserve">  </v>
      </c>
      <c r="I644" s="1"/>
      <c r="J644" s="1"/>
      <c r="K644" s="6"/>
      <c r="L644" s="6"/>
      <c r="M644" s="6"/>
      <c r="N644" s="6"/>
      <c r="O644" s="6"/>
      <c r="P644" s="7"/>
      <c r="Q644" s="1"/>
      <c r="R644" s="1"/>
    </row>
    <row r="645" spans="1:18" s="5" customFormat="1" x14ac:dyDescent="0.2">
      <c r="A645" s="1"/>
      <c r="B645" s="1"/>
      <c r="C645" s="2"/>
      <c r="D645" s="3"/>
      <c r="E645" s="4"/>
      <c r="F645" s="4"/>
      <c r="G645" s="5" t="str">
        <f t="shared" si="15"/>
        <v xml:space="preserve">  </v>
      </c>
      <c r="I645" s="1"/>
      <c r="J645" s="1"/>
      <c r="K645" s="6"/>
      <c r="L645" s="6"/>
      <c r="M645" s="6"/>
      <c r="N645" s="6"/>
      <c r="O645" s="6"/>
      <c r="P645" s="7"/>
      <c r="Q645" s="1"/>
      <c r="R645" s="1"/>
    </row>
    <row r="646" spans="1:18" s="5" customFormat="1" x14ac:dyDescent="0.2">
      <c r="A646" s="1"/>
      <c r="B646" s="1"/>
      <c r="C646" s="2"/>
      <c r="D646" s="3"/>
      <c r="E646" s="4"/>
      <c r="F646" s="4"/>
      <c r="G646" s="5" t="str">
        <f t="shared" si="15"/>
        <v xml:space="preserve">  </v>
      </c>
      <c r="I646" s="1"/>
      <c r="J646" s="1"/>
      <c r="K646" s="6"/>
      <c r="L646" s="6"/>
      <c r="M646" s="6"/>
      <c r="N646" s="6"/>
      <c r="O646" s="6"/>
      <c r="P646" s="7"/>
      <c r="Q646" s="1"/>
      <c r="R646" s="1"/>
    </row>
    <row r="647" spans="1:18" s="5" customFormat="1" x14ac:dyDescent="0.2">
      <c r="A647" s="1"/>
      <c r="B647" s="1"/>
      <c r="C647" s="2"/>
      <c r="D647" s="3"/>
      <c r="E647" s="4"/>
      <c r="F647" s="4"/>
      <c r="G647" s="5" t="str">
        <f t="shared" si="15"/>
        <v xml:space="preserve">  </v>
      </c>
      <c r="I647" s="1"/>
      <c r="J647" s="1"/>
      <c r="K647" s="6"/>
      <c r="L647" s="6"/>
      <c r="M647" s="6"/>
      <c r="N647" s="6"/>
      <c r="O647" s="6"/>
      <c r="P647" s="7"/>
      <c r="Q647" s="1"/>
      <c r="R647" s="1"/>
    </row>
    <row r="648" spans="1:18" s="5" customFormat="1" x14ac:dyDescent="0.2">
      <c r="A648" s="1"/>
      <c r="B648" s="1"/>
      <c r="C648" s="2"/>
      <c r="D648" s="3"/>
      <c r="E648" s="4"/>
      <c r="F648" s="4"/>
      <c r="G648" s="5" t="str">
        <f t="shared" si="15"/>
        <v xml:space="preserve">  </v>
      </c>
      <c r="I648" s="1"/>
      <c r="J648" s="1"/>
      <c r="K648" s="6"/>
      <c r="L648" s="6"/>
      <c r="M648" s="6"/>
      <c r="N648" s="6"/>
      <c r="O648" s="6"/>
      <c r="P648" s="7"/>
      <c r="Q648" s="1"/>
      <c r="R648" s="1"/>
    </row>
    <row r="649" spans="1:18" s="5" customFormat="1" x14ac:dyDescent="0.2">
      <c r="A649" s="1"/>
      <c r="B649" s="1"/>
      <c r="C649" s="2"/>
      <c r="D649" s="3"/>
      <c r="E649" s="4"/>
      <c r="F649" s="4"/>
      <c r="G649" s="5" t="str">
        <f t="shared" si="15"/>
        <v xml:space="preserve">  </v>
      </c>
      <c r="I649" s="1"/>
      <c r="J649" s="1"/>
      <c r="K649" s="6"/>
      <c r="L649" s="6"/>
      <c r="M649" s="6"/>
      <c r="N649" s="6"/>
      <c r="O649" s="6"/>
      <c r="P649" s="7"/>
      <c r="Q649" s="1"/>
      <c r="R649" s="1"/>
    </row>
    <row r="650" spans="1:18" s="5" customFormat="1" x14ac:dyDescent="0.2">
      <c r="A650" s="1"/>
      <c r="B650" s="1"/>
      <c r="C650" s="2"/>
      <c r="D650" s="3"/>
      <c r="E650" s="4"/>
      <c r="F650" s="4"/>
      <c r="G650" s="5" t="str">
        <f t="shared" si="15"/>
        <v xml:space="preserve">  </v>
      </c>
      <c r="I650" s="1"/>
      <c r="J650" s="1"/>
      <c r="K650" s="6"/>
      <c r="L650" s="6"/>
      <c r="M650" s="6"/>
      <c r="N650" s="6"/>
      <c r="O650" s="6"/>
      <c r="P650" s="7"/>
      <c r="Q650" s="1"/>
      <c r="R650" s="1"/>
    </row>
    <row r="651" spans="1:18" s="5" customFormat="1" x14ac:dyDescent="0.2">
      <c r="A651" s="1"/>
      <c r="B651" s="1"/>
      <c r="C651" s="2"/>
      <c r="D651" s="3"/>
      <c r="E651" s="4"/>
      <c r="F651" s="4"/>
      <c r="G651" s="5" t="str">
        <f t="shared" si="15"/>
        <v xml:space="preserve">  </v>
      </c>
      <c r="I651" s="1"/>
      <c r="J651" s="1"/>
      <c r="K651" s="6"/>
      <c r="L651" s="6"/>
      <c r="M651" s="6"/>
      <c r="N651" s="6"/>
      <c r="O651" s="6"/>
      <c r="P651" s="7"/>
      <c r="Q651" s="1"/>
      <c r="R651" s="1"/>
    </row>
    <row r="652" spans="1:18" s="5" customFormat="1" x14ac:dyDescent="0.2">
      <c r="A652" s="1"/>
      <c r="B652" s="1"/>
      <c r="C652" s="2"/>
      <c r="D652" s="3"/>
      <c r="E652" s="4"/>
      <c r="F652" s="4"/>
      <c r="G652" s="5" t="str">
        <f t="shared" si="15"/>
        <v xml:space="preserve">  </v>
      </c>
      <c r="I652" s="1"/>
      <c r="J652" s="1"/>
      <c r="K652" s="6"/>
      <c r="L652" s="6"/>
      <c r="M652" s="6"/>
      <c r="N652" s="6"/>
      <c r="O652" s="6"/>
      <c r="P652" s="7"/>
      <c r="Q652" s="1"/>
      <c r="R652" s="1"/>
    </row>
    <row r="653" spans="1:18" s="5" customFormat="1" x14ac:dyDescent="0.2">
      <c r="A653" s="1"/>
      <c r="B653" s="1"/>
      <c r="C653" s="2"/>
      <c r="D653" s="3"/>
      <c r="E653" s="4"/>
      <c r="F653" s="4"/>
      <c r="G653" s="5" t="str">
        <f t="shared" si="15"/>
        <v xml:space="preserve">  </v>
      </c>
      <c r="I653" s="1"/>
      <c r="J653" s="1"/>
      <c r="K653" s="6"/>
      <c r="L653" s="6"/>
      <c r="M653" s="6"/>
      <c r="N653" s="6"/>
      <c r="O653" s="6"/>
      <c r="P653" s="7"/>
      <c r="Q653" s="1"/>
      <c r="R653" s="1"/>
    </row>
    <row r="654" spans="1:18" s="5" customFormat="1" x14ac:dyDescent="0.2">
      <c r="A654" s="1"/>
      <c r="B654" s="1"/>
      <c r="C654" s="2"/>
      <c r="D654" s="3"/>
      <c r="E654" s="4"/>
      <c r="F654" s="4"/>
      <c r="G654" s="5" t="str">
        <f t="shared" si="15"/>
        <v xml:space="preserve">  </v>
      </c>
      <c r="I654" s="1"/>
      <c r="J654" s="1"/>
      <c r="K654" s="6"/>
      <c r="L654" s="6"/>
      <c r="M654" s="6"/>
      <c r="N654" s="6"/>
      <c r="O654" s="6"/>
      <c r="P654" s="7"/>
      <c r="Q654" s="1"/>
      <c r="R654" s="1"/>
    </row>
    <row r="655" spans="1:18" s="5" customFormat="1" x14ac:dyDescent="0.2">
      <c r="A655" s="1"/>
      <c r="B655" s="1"/>
      <c r="C655" s="2"/>
      <c r="D655" s="3"/>
      <c r="E655" s="4"/>
      <c r="F655" s="4"/>
      <c r="G655" s="5" t="str">
        <f t="shared" si="15"/>
        <v xml:space="preserve">  </v>
      </c>
      <c r="I655" s="1"/>
      <c r="J655" s="1"/>
      <c r="K655" s="6"/>
      <c r="L655" s="6"/>
      <c r="M655" s="6"/>
      <c r="N655" s="6"/>
      <c r="O655" s="6"/>
      <c r="P655" s="7"/>
      <c r="Q655" s="1"/>
      <c r="R655" s="1"/>
    </row>
    <row r="656" spans="1:18" s="5" customFormat="1" x14ac:dyDescent="0.2">
      <c r="A656" s="1"/>
      <c r="B656" s="1"/>
      <c r="C656" s="2"/>
      <c r="D656" s="3"/>
      <c r="E656" s="4"/>
      <c r="F656" s="4"/>
      <c r="G656" s="5" t="str">
        <f t="shared" si="15"/>
        <v xml:space="preserve">  </v>
      </c>
      <c r="I656" s="1"/>
      <c r="J656" s="1"/>
      <c r="K656" s="6"/>
      <c r="L656" s="6"/>
      <c r="M656" s="6"/>
      <c r="N656" s="6"/>
      <c r="O656" s="6"/>
      <c r="P656" s="7"/>
      <c r="Q656" s="1"/>
      <c r="R656" s="1"/>
    </row>
    <row r="657" spans="1:18" s="5" customFormat="1" x14ac:dyDescent="0.2">
      <c r="A657" s="1"/>
      <c r="B657" s="1"/>
      <c r="C657" s="2"/>
      <c r="D657" s="3"/>
      <c r="E657" s="4"/>
      <c r="F657" s="4"/>
      <c r="G657" s="5" t="str">
        <f t="shared" si="15"/>
        <v xml:space="preserve">  </v>
      </c>
      <c r="I657" s="1"/>
      <c r="J657" s="1"/>
      <c r="K657" s="6"/>
      <c r="L657" s="6"/>
      <c r="M657" s="6"/>
      <c r="N657" s="6"/>
      <c r="O657" s="6"/>
      <c r="P657" s="7"/>
      <c r="Q657" s="1"/>
      <c r="R657" s="1"/>
    </row>
    <row r="658" spans="1:18" s="5" customFormat="1" x14ac:dyDescent="0.2">
      <c r="A658" s="1"/>
      <c r="B658" s="1"/>
      <c r="C658" s="2"/>
      <c r="D658" s="3"/>
      <c r="E658" s="4"/>
      <c r="F658" s="4"/>
      <c r="G658" s="5" t="str">
        <f t="shared" si="15"/>
        <v xml:space="preserve">  </v>
      </c>
      <c r="I658" s="1"/>
      <c r="J658" s="1"/>
      <c r="K658" s="6"/>
      <c r="L658" s="6"/>
      <c r="M658" s="6"/>
      <c r="N658" s="6"/>
      <c r="O658" s="6"/>
      <c r="P658" s="7"/>
      <c r="Q658" s="1"/>
      <c r="R658" s="1"/>
    </row>
    <row r="659" spans="1:18" s="5" customFormat="1" x14ac:dyDescent="0.2">
      <c r="A659" s="1"/>
      <c r="B659" s="1"/>
      <c r="C659" s="2"/>
      <c r="D659" s="3"/>
      <c r="E659" s="4"/>
      <c r="F659" s="4"/>
      <c r="G659" s="5" t="str">
        <f t="shared" si="15"/>
        <v xml:space="preserve">  </v>
      </c>
      <c r="I659" s="1"/>
      <c r="J659" s="1"/>
      <c r="K659" s="6"/>
      <c r="L659" s="6"/>
      <c r="M659" s="6"/>
      <c r="N659" s="6"/>
      <c r="O659" s="6"/>
      <c r="P659" s="7"/>
      <c r="Q659" s="1"/>
      <c r="R659" s="1"/>
    </row>
    <row r="660" spans="1:18" s="5" customFormat="1" x14ac:dyDescent="0.2">
      <c r="A660" s="1"/>
      <c r="B660" s="1"/>
      <c r="C660" s="2"/>
      <c r="D660" s="3"/>
      <c r="E660" s="4"/>
      <c r="F660" s="4"/>
      <c r="G660" s="5" t="str">
        <f t="shared" si="15"/>
        <v xml:space="preserve">  </v>
      </c>
      <c r="I660" s="1"/>
      <c r="J660" s="1"/>
      <c r="K660" s="6"/>
      <c r="L660" s="6"/>
      <c r="M660" s="6"/>
      <c r="N660" s="6"/>
      <c r="O660" s="6"/>
      <c r="P660" s="7"/>
      <c r="Q660" s="1"/>
      <c r="R660" s="1"/>
    </row>
    <row r="661" spans="1:18" s="5" customFormat="1" x14ac:dyDescent="0.2">
      <c r="A661" s="1"/>
      <c r="B661" s="1"/>
      <c r="C661" s="2"/>
      <c r="D661" s="3"/>
      <c r="E661" s="4"/>
      <c r="F661" s="4"/>
      <c r="G661" s="5" t="str">
        <f t="shared" si="15"/>
        <v xml:space="preserve">  </v>
      </c>
      <c r="I661" s="1"/>
      <c r="J661" s="1"/>
      <c r="K661" s="6"/>
      <c r="L661" s="6"/>
      <c r="M661" s="6"/>
      <c r="N661" s="6"/>
      <c r="O661" s="6"/>
      <c r="P661" s="7"/>
      <c r="Q661" s="1"/>
      <c r="R661" s="1"/>
    </row>
    <row r="662" spans="1:18" s="5" customFormat="1" x14ac:dyDescent="0.2">
      <c r="A662" s="1"/>
      <c r="B662" s="1"/>
      <c r="C662" s="2"/>
      <c r="D662" s="3"/>
      <c r="E662" s="4"/>
      <c r="F662" s="4"/>
      <c r="G662" s="5" t="str">
        <f t="shared" si="15"/>
        <v xml:space="preserve">  </v>
      </c>
      <c r="I662" s="1"/>
      <c r="J662" s="1"/>
      <c r="K662" s="6"/>
      <c r="L662" s="6"/>
      <c r="M662" s="6"/>
      <c r="N662" s="6"/>
      <c r="O662" s="6"/>
      <c r="P662" s="7"/>
      <c r="Q662" s="1"/>
      <c r="R662" s="1"/>
    </row>
    <row r="663" spans="1:18" s="5" customFormat="1" x14ac:dyDescent="0.2">
      <c r="A663" s="1"/>
      <c r="B663" s="1"/>
      <c r="C663" s="2"/>
      <c r="D663" s="3"/>
      <c r="E663" s="4"/>
      <c r="F663" s="4"/>
      <c r="G663" s="5" t="str">
        <f t="shared" si="15"/>
        <v xml:space="preserve">  </v>
      </c>
      <c r="I663" s="1"/>
      <c r="J663" s="1"/>
      <c r="K663" s="6"/>
      <c r="L663" s="6"/>
      <c r="M663" s="6"/>
      <c r="N663" s="6"/>
      <c r="O663" s="6"/>
      <c r="P663" s="7"/>
      <c r="Q663" s="1"/>
      <c r="R663" s="1"/>
    </row>
    <row r="664" spans="1:18" s="5" customFormat="1" x14ac:dyDescent="0.2">
      <c r="A664" s="1"/>
      <c r="B664" s="1"/>
      <c r="C664" s="2"/>
      <c r="D664" s="3"/>
      <c r="E664" s="4"/>
      <c r="F664" s="4"/>
      <c r="G664" s="5" t="str">
        <f t="shared" si="15"/>
        <v xml:space="preserve">  </v>
      </c>
      <c r="I664" s="1"/>
      <c r="J664" s="1"/>
      <c r="K664" s="6"/>
      <c r="L664" s="6"/>
      <c r="M664" s="6"/>
      <c r="N664" s="6"/>
      <c r="O664" s="6"/>
      <c r="P664" s="7"/>
      <c r="Q664" s="1"/>
      <c r="R664" s="1"/>
    </row>
    <row r="665" spans="1:18" s="5" customFormat="1" x14ac:dyDescent="0.2">
      <c r="A665" s="1"/>
      <c r="B665" s="1"/>
      <c r="C665" s="2"/>
      <c r="D665" s="3"/>
      <c r="E665" s="4"/>
      <c r="F665" s="4"/>
      <c r="G665" s="5" t="str">
        <f t="shared" si="15"/>
        <v xml:space="preserve">  </v>
      </c>
      <c r="I665" s="1"/>
      <c r="J665" s="1"/>
      <c r="K665" s="6"/>
      <c r="L665" s="6"/>
      <c r="M665" s="6"/>
      <c r="N665" s="6"/>
      <c r="O665" s="6"/>
      <c r="P665" s="7"/>
      <c r="Q665" s="1"/>
      <c r="R665" s="1"/>
    </row>
    <row r="666" spans="1:18" s="5" customFormat="1" x14ac:dyDescent="0.2">
      <c r="A666" s="1"/>
      <c r="B666" s="1"/>
      <c r="C666" s="2"/>
      <c r="D666" s="3"/>
      <c r="E666" s="4"/>
      <c r="F666" s="4"/>
      <c r="G666" s="5" t="str">
        <f t="shared" si="15"/>
        <v xml:space="preserve">  </v>
      </c>
      <c r="I666" s="1"/>
      <c r="J666" s="1"/>
      <c r="K666" s="6"/>
      <c r="L666" s="6"/>
      <c r="M666" s="6"/>
      <c r="N666" s="6"/>
      <c r="O666" s="6"/>
      <c r="P666" s="7"/>
      <c r="Q666" s="1"/>
      <c r="R666" s="1"/>
    </row>
    <row r="667" spans="1:18" s="5" customFormat="1" x14ac:dyDescent="0.2">
      <c r="A667" s="1"/>
      <c r="B667" s="1"/>
      <c r="C667" s="2"/>
      <c r="D667" s="3"/>
      <c r="E667" s="4"/>
      <c r="F667" s="4"/>
      <c r="G667" s="5" t="str">
        <f t="shared" si="15"/>
        <v xml:space="preserve">  </v>
      </c>
      <c r="I667" s="1"/>
      <c r="J667" s="1"/>
      <c r="K667" s="6"/>
      <c r="L667" s="6"/>
      <c r="M667" s="6"/>
      <c r="N667" s="6"/>
      <c r="O667" s="6"/>
      <c r="P667" s="7"/>
      <c r="Q667" s="1"/>
      <c r="R667" s="1"/>
    </row>
    <row r="668" spans="1:18" s="5" customFormat="1" x14ac:dyDescent="0.2">
      <c r="A668" s="1"/>
      <c r="B668" s="1"/>
      <c r="C668" s="2"/>
      <c r="D668" s="3"/>
      <c r="E668" s="4"/>
      <c r="F668" s="4"/>
      <c r="G668" s="5" t="str">
        <f t="shared" si="15"/>
        <v xml:space="preserve">  </v>
      </c>
      <c r="I668" s="1"/>
      <c r="J668" s="1"/>
      <c r="K668" s="6"/>
      <c r="L668" s="6"/>
      <c r="M668" s="6"/>
      <c r="N668" s="6"/>
      <c r="O668" s="6"/>
      <c r="P668" s="7"/>
      <c r="Q668" s="1"/>
      <c r="R668" s="1"/>
    </row>
    <row r="669" spans="1:18" s="5" customFormat="1" x14ac:dyDescent="0.2">
      <c r="A669" s="1"/>
      <c r="B669" s="1"/>
      <c r="C669" s="2"/>
      <c r="D669" s="3"/>
      <c r="E669" s="4"/>
      <c r="F669" s="4"/>
      <c r="G669" s="5" t="str">
        <f t="shared" si="15"/>
        <v xml:space="preserve">  </v>
      </c>
      <c r="I669" s="1"/>
      <c r="J669" s="1"/>
      <c r="K669" s="6"/>
      <c r="L669" s="6"/>
      <c r="M669" s="6"/>
      <c r="N669" s="6"/>
      <c r="O669" s="6"/>
      <c r="P669" s="7"/>
      <c r="Q669" s="1"/>
      <c r="R669" s="1"/>
    </row>
    <row r="670" spans="1:18" s="5" customFormat="1" x14ac:dyDescent="0.2">
      <c r="A670" s="1"/>
      <c r="B670" s="1"/>
      <c r="C670" s="2"/>
      <c r="D670" s="3"/>
      <c r="E670" s="4"/>
      <c r="F670" s="4"/>
      <c r="G670" s="5" t="str">
        <f t="shared" si="15"/>
        <v xml:space="preserve">  </v>
      </c>
      <c r="I670" s="1"/>
      <c r="J670" s="1"/>
      <c r="K670" s="6"/>
      <c r="L670" s="6"/>
      <c r="M670" s="6"/>
      <c r="N670" s="6"/>
      <c r="O670" s="6"/>
      <c r="P670" s="7"/>
      <c r="Q670" s="1"/>
      <c r="R670" s="1"/>
    </row>
    <row r="671" spans="1:18" s="5" customFormat="1" x14ac:dyDescent="0.2">
      <c r="A671" s="1"/>
      <c r="B671" s="1"/>
      <c r="C671" s="2"/>
      <c r="D671" s="3"/>
      <c r="E671" s="4"/>
      <c r="F671" s="4"/>
      <c r="G671" s="5" t="str">
        <f t="shared" si="15"/>
        <v xml:space="preserve">  </v>
      </c>
      <c r="I671" s="1"/>
      <c r="J671" s="1"/>
      <c r="K671" s="6"/>
      <c r="L671" s="6"/>
      <c r="M671" s="6"/>
      <c r="N671" s="6"/>
      <c r="O671" s="6"/>
      <c r="P671" s="7"/>
      <c r="Q671" s="1"/>
      <c r="R671" s="1"/>
    </row>
    <row r="672" spans="1:18" s="5" customFormat="1" x14ac:dyDescent="0.2">
      <c r="A672" s="1"/>
      <c r="B672" s="1"/>
      <c r="C672" s="2"/>
      <c r="D672" s="3"/>
      <c r="E672" s="4"/>
      <c r="F672" s="4"/>
      <c r="G672" s="5" t="str">
        <f t="shared" si="15"/>
        <v xml:space="preserve">  </v>
      </c>
      <c r="I672" s="1"/>
      <c r="J672" s="1"/>
      <c r="K672" s="6"/>
      <c r="L672" s="6"/>
      <c r="M672" s="6"/>
      <c r="N672" s="6"/>
      <c r="O672" s="6"/>
      <c r="P672" s="7"/>
      <c r="Q672" s="1"/>
      <c r="R672" s="1"/>
    </row>
    <row r="673" spans="1:18" s="5" customFormat="1" x14ac:dyDescent="0.2">
      <c r="A673" s="1"/>
      <c r="B673" s="1"/>
      <c r="C673" s="2"/>
      <c r="D673" s="3"/>
      <c r="E673" s="4"/>
      <c r="F673" s="4"/>
      <c r="G673" s="5" t="str">
        <f t="shared" si="15"/>
        <v xml:space="preserve">  </v>
      </c>
      <c r="I673" s="1"/>
      <c r="J673" s="1"/>
      <c r="K673" s="6"/>
      <c r="L673" s="6"/>
      <c r="M673" s="6"/>
      <c r="N673" s="6"/>
      <c r="O673" s="6"/>
      <c r="P673" s="7"/>
      <c r="Q673" s="1"/>
      <c r="R673" s="1"/>
    </row>
    <row r="674" spans="1:18" s="5" customFormat="1" x14ac:dyDescent="0.2">
      <c r="A674" s="1"/>
      <c r="B674" s="1"/>
      <c r="C674" s="2"/>
      <c r="D674" s="3"/>
      <c r="E674" s="4"/>
      <c r="F674" s="4"/>
      <c r="G674" s="5" t="str">
        <f t="shared" si="15"/>
        <v xml:space="preserve">  </v>
      </c>
      <c r="I674" s="1"/>
      <c r="J674" s="1"/>
      <c r="K674" s="6"/>
      <c r="L674" s="6"/>
      <c r="M674" s="6"/>
      <c r="N674" s="6"/>
      <c r="O674" s="6"/>
      <c r="P674" s="7"/>
      <c r="Q674" s="1"/>
      <c r="R674" s="1"/>
    </row>
    <row r="675" spans="1:18" s="5" customFormat="1" x14ac:dyDescent="0.2">
      <c r="A675" s="1"/>
      <c r="B675" s="1"/>
      <c r="C675" s="2"/>
      <c r="D675" s="3"/>
      <c r="E675" s="4"/>
      <c r="F675" s="4"/>
      <c r="G675" s="5" t="str">
        <f t="shared" si="15"/>
        <v xml:space="preserve">  </v>
      </c>
      <c r="I675" s="1"/>
      <c r="J675" s="1"/>
      <c r="K675" s="6"/>
      <c r="L675" s="6"/>
      <c r="M675" s="6"/>
      <c r="N675" s="6"/>
      <c r="O675" s="6"/>
      <c r="P675" s="7"/>
      <c r="Q675" s="1"/>
      <c r="R675" s="1"/>
    </row>
    <row r="676" spans="1:18" s="5" customFormat="1" x14ac:dyDescent="0.2">
      <c r="A676" s="1"/>
      <c r="B676" s="1"/>
      <c r="C676" s="2"/>
      <c r="D676" s="3"/>
      <c r="E676" s="4"/>
      <c r="F676" s="4"/>
      <c r="G676" s="5" t="str">
        <f t="shared" si="15"/>
        <v xml:space="preserve">  </v>
      </c>
      <c r="I676" s="1"/>
      <c r="J676" s="1"/>
      <c r="K676" s="6"/>
      <c r="L676" s="6"/>
      <c r="M676" s="6"/>
      <c r="N676" s="6"/>
      <c r="O676" s="6"/>
      <c r="P676" s="7"/>
      <c r="Q676" s="1"/>
      <c r="R676" s="1"/>
    </row>
    <row r="677" spans="1:18" s="5" customFormat="1" x14ac:dyDescent="0.2">
      <c r="A677" s="1"/>
      <c r="B677" s="1"/>
      <c r="C677" s="2"/>
      <c r="D677" s="3"/>
      <c r="E677" s="4"/>
      <c r="F677" s="4"/>
      <c r="G677" s="5" t="str">
        <f t="shared" si="15"/>
        <v xml:space="preserve">  </v>
      </c>
      <c r="I677" s="1"/>
      <c r="J677" s="1"/>
      <c r="K677" s="6"/>
      <c r="L677" s="6"/>
      <c r="M677" s="6"/>
      <c r="N677" s="6"/>
      <c r="O677" s="6"/>
      <c r="P677" s="7"/>
      <c r="Q677" s="1"/>
      <c r="R677" s="1"/>
    </row>
    <row r="678" spans="1:18" s="5" customFormat="1" x14ac:dyDescent="0.2">
      <c r="A678" s="1"/>
      <c r="B678" s="1"/>
      <c r="C678" s="2"/>
      <c r="D678" s="3"/>
      <c r="E678" s="4"/>
      <c r="F678" s="4"/>
      <c r="G678" s="5" t="str">
        <f t="shared" si="15"/>
        <v xml:space="preserve">  </v>
      </c>
      <c r="I678" s="1"/>
      <c r="J678" s="1"/>
      <c r="K678" s="6"/>
      <c r="L678" s="6"/>
      <c r="M678" s="6"/>
      <c r="N678" s="6"/>
      <c r="O678" s="6"/>
      <c r="P678" s="7"/>
      <c r="Q678" s="1"/>
      <c r="R678" s="1"/>
    </row>
    <row r="679" spans="1:18" s="5" customFormat="1" x14ac:dyDescent="0.2">
      <c r="A679" s="1"/>
      <c r="B679" s="1"/>
      <c r="C679" s="2"/>
      <c r="D679" s="3"/>
      <c r="E679" s="4"/>
      <c r="F679" s="4"/>
      <c r="G679" s="5" t="str">
        <f t="shared" si="15"/>
        <v xml:space="preserve">  </v>
      </c>
      <c r="I679" s="1"/>
      <c r="J679" s="1"/>
      <c r="K679" s="6"/>
      <c r="L679" s="6"/>
      <c r="M679" s="6"/>
      <c r="N679" s="6"/>
      <c r="O679" s="6"/>
      <c r="P679" s="7"/>
      <c r="Q679" s="1"/>
      <c r="R679" s="1"/>
    </row>
    <row r="680" spans="1:18" s="5" customFormat="1" x14ac:dyDescent="0.2">
      <c r="A680" s="1"/>
      <c r="B680" s="1"/>
      <c r="C680" s="2"/>
      <c r="D680" s="3"/>
      <c r="E680" s="4"/>
      <c r="F680" s="4"/>
      <c r="G680" s="5" t="str">
        <f t="shared" si="15"/>
        <v xml:space="preserve">  </v>
      </c>
      <c r="I680" s="1"/>
      <c r="J680" s="1"/>
      <c r="K680" s="6"/>
      <c r="L680" s="6"/>
      <c r="M680" s="6"/>
      <c r="N680" s="6"/>
      <c r="O680" s="6"/>
      <c r="P680" s="7"/>
      <c r="Q680" s="1"/>
      <c r="R680" s="1"/>
    </row>
    <row r="681" spans="1:18" s="5" customFormat="1" x14ac:dyDescent="0.2">
      <c r="A681" s="1"/>
      <c r="B681" s="1"/>
      <c r="C681" s="2"/>
      <c r="D681" s="3"/>
      <c r="E681" s="4"/>
      <c r="F681" s="4"/>
      <c r="G681" s="5" t="str">
        <f t="shared" si="15"/>
        <v xml:space="preserve">  </v>
      </c>
      <c r="I681" s="1"/>
      <c r="J681" s="1"/>
      <c r="K681" s="6"/>
      <c r="L681" s="6"/>
      <c r="M681" s="6"/>
      <c r="N681" s="6"/>
      <c r="O681" s="6"/>
      <c r="P681" s="7"/>
      <c r="Q681" s="1"/>
      <c r="R681" s="1"/>
    </row>
    <row r="682" spans="1:18" s="5" customFormat="1" x14ac:dyDescent="0.2">
      <c r="A682" s="1"/>
      <c r="B682" s="1"/>
      <c r="C682" s="2"/>
      <c r="D682" s="3"/>
      <c r="E682" s="4"/>
      <c r="F682" s="4"/>
      <c r="G682" s="5" t="str">
        <f t="shared" si="15"/>
        <v xml:space="preserve">  </v>
      </c>
      <c r="I682" s="1"/>
      <c r="J682" s="1"/>
      <c r="K682" s="6"/>
      <c r="L682" s="6"/>
      <c r="M682" s="6"/>
      <c r="N682" s="6"/>
      <c r="O682" s="6"/>
      <c r="P682" s="7"/>
      <c r="Q682" s="1"/>
      <c r="R682" s="1"/>
    </row>
    <row r="683" spans="1:18" s="5" customFormat="1" x14ac:dyDescent="0.2">
      <c r="A683" s="1"/>
      <c r="B683" s="1"/>
      <c r="C683" s="2"/>
      <c r="D683" s="3"/>
      <c r="E683" s="4"/>
      <c r="F683" s="4"/>
      <c r="G683" s="5" t="str">
        <f t="shared" si="15"/>
        <v xml:space="preserve">  </v>
      </c>
      <c r="I683" s="1"/>
      <c r="J683" s="1"/>
      <c r="K683" s="6"/>
      <c r="L683" s="6"/>
      <c r="M683" s="6"/>
      <c r="N683" s="6"/>
      <c r="O683" s="6"/>
      <c r="P683" s="7"/>
      <c r="Q683" s="1"/>
      <c r="R683" s="1"/>
    </row>
    <row r="684" spans="1:18" s="5" customFormat="1" x14ac:dyDescent="0.2">
      <c r="A684" s="1"/>
      <c r="B684" s="1"/>
      <c r="C684" s="2"/>
      <c r="D684" s="3"/>
      <c r="E684" s="4"/>
      <c r="F684" s="4"/>
      <c r="G684" s="5" t="str">
        <f t="shared" si="15"/>
        <v xml:space="preserve">  </v>
      </c>
      <c r="I684" s="1"/>
      <c r="J684" s="1"/>
      <c r="K684" s="6"/>
      <c r="L684" s="6"/>
      <c r="M684" s="6"/>
      <c r="N684" s="6"/>
      <c r="O684" s="6"/>
      <c r="P684" s="7"/>
      <c r="Q684" s="1"/>
      <c r="R684" s="1"/>
    </row>
    <row r="685" spans="1:18" s="5" customFormat="1" x14ac:dyDescent="0.2">
      <c r="A685" s="1"/>
      <c r="B685" s="1"/>
      <c r="C685" s="2"/>
      <c r="D685" s="3"/>
      <c r="E685" s="4"/>
      <c r="F685" s="4"/>
      <c r="G685" s="5" t="str">
        <f t="shared" si="15"/>
        <v xml:space="preserve">  </v>
      </c>
      <c r="I685" s="1"/>
      <c r="J685" s="1"/>
      <c r="K685" s="6"/>
      <c r="L685" s="6"/>
      <c r="M685" s="6"/>
      <c r="N685" s="6"/>
      <c r="O685" s="6"/>
      <c r="P685" s="7"/>
      <c r="Q685" s="1"/>
      <c r="R685" s="1"/>
    </row>
    <row r="686" spans="1:18" s="5" customFormat="1" x14ac:dyDescent="0.2">
      <c r="A686" s="1"/>
      <c r="B686" s="1"/>
      <c r="C686" s="2"/>
      <c r="D686" s="3"/>
      <c r="E686" s="4"/>
      <c r="F686" s="4"/>
      <c r="G686" s="5" t="str">
        <f t="shared" si="15"/>
        <v xml:space="preserve">  </v>
      </c>
      <c r="I686" s="1"/>
      <c r="J686" s="1"/>
      <c r="K686" s="6"/>
      <c r="L686" s="6"/>
      <c r="M686" s="6"/>
      <c r="N686" s="6"/>
      <c r="O686" s="6"/>
      <c r="P686" s="7"/>
      <c r="Q686" s="1"/>
      <c r="R686" s="1"/>
    </row>
    <row r="687" spans="1:18" s="5" customFormat="1" x14ac:dyDescent="0.2">
      <c r="A687" s="1"/>
      <c r="B687" s="1"/>
      <c r="C687" s="2"/>
      <c r="D687" s="3"/>
      <c r="E687" s="4"/>
      <c r="F687" s="4"/>
      <c r="G687" s="5" t="str">
        <f t="shared" si="15"/>
        <v xml:space="preserve">  </v>
      </c>
      <c r="I687" s="1"/>
      <c r="J687" s="1"/>
      <c r="K687" s="6"/>
      <c r="L687" s="6"/>
      <c r="M687" s="6"/>
      <c r="N687" s="6"/>
      <c r="O687" s="6"/>
      <c r="P687" s="7"/>
      <c r="Q687" s="1"/>
      <c r="R687" s="1"/>
    </row>
    <row r="688" spans="1:18" s="5" customFormat="1" x14ac:dyDescent="0.2">
      <c r="A688" s="1"/>
      <c r="B688" s="1"/>
      <c r="C688" s="2"/>
      <c r="D688" s="3"/>
      <c r="E688" s="4"/>
      <c r="F688" s="4"/>
      <c r="G688" s="5" t="str">
        <f t="shared" si="15"/>
        <v xml:space="preserve">  </v>
      </c>
      <c r="I688" s="1"/>
      <c r="J688" s="1"/>
      <c r="K688" s="6"/>
      <c r="L688" s="6"/>
      <c r="M688" s="6"/>
      <c r="N688" s="6"/>
      <c r="O688" s="6"/>
      <c r="P688" s="7"/>
      <c r="Q688" s="1"/>
      <c r="R688" s="1"/>
    </row>
    <row r="689" spans="1:18" s="5" customFormat="1" x14ac:dyDescent="0.2">
      <c r="A689" s="1"/>
      <c r="B689" s="1"/>
      <c r="C689" s="2"/>
      <c r="D689" s="3"/>
      <c r="E689" s="4"/>
      <c r="F689" s="4"/>
      <c r="G689" s="5" t="str">
        <f t="shared" si="15"/>
        <v xml:space="preserve">  </v>
      </c>
      <c r="I689" s="1"/>
      <c r="J689" s="1"/>
      <c r="K689" s="6"/>
      <c r="L689" s="6"/>
      <c r="M689" s="6"/>
      <c r="N689" s="6"/>
      <c r="O689" s="6"/>
      <c r="P689" s="7"/>
      <c r="Q689" s="1"/>
      <c r="R689" s="1"/>
    </row>
    <row r="690" spans="1:18" s="5" customFormat="1" x14ac:dyDescent="0.2">
      <c r="A690" s="1"/>
      <c r="B690" s="1"/>
      <c r="C690" s="2"/>
      <c r="D690" s="3"/>
      <c r="E690" s="4"/>
      <c r="F690" s="4"/>
      <c r="G690" s="5" t="str">
        <f t="shared" si="15"/>
        <v xml:space="preserve">  </v>
      </c>
      <c r="I690" s="1"/>
      <c r="J690" s="1"/>
      <c r="K690" s="6"/>
      <c r="L690" s="6"/>
      <c r="M690" s="6"/>
      <c r="N690" s="6"/>
      <c r="O690" s="6"/>
      <c r="P690" s="7"/>
      <c r="Q690" s="1"/>
      <c r="R690" s="1"/>
    </row>
    <row r="691" spans="1:18" s="5" customFormat="1" x14ac:dyDescent="0.2">
      <c r="A691" s="1"/>
      <c r="B691" s="1"/>
      <c r="C691" s="2"/>
      <c r="D691" s="3"/>
      <c r="E691" s="4"/>
      <c r="F691" s="4"/>
      <c r="G691" s="5" t="str">
        <f t="shared" si="15"/>
        <v xml:space="preserve">  </v>
      </c>
      <c r="I691" s="1"/>
      <c r="J691" s="1"/>
      <c r="K691" s="6"/>
      <c r="L691" s="6"/>
      <c r="M691" s="6"/>
      <c r="N691" s="6"/>
      <c r="O691" s="6"/>
      <c r="P691" s="7"/>
      <c r="Q691" s="1"/>
      <c r="R691" s="1"/>
    </row>
    <row r="692" spans="1:18" s="5" customFormat="1" x14ac:dyDescent="0.2">
      <c r="A692" s="1"/>
      <c r="B692" s="1"/>
      <c r="C692" s="2"/>
      <c r="D692" s="3"/>
      <c r="E692" s="4"/>
      <c r="F692" s="4"/>
      <c r="G692" s="5" t="str">
        <f t="shared" si="15"/>
        <v xml:space="preserve">  </v>
      </c>
      <c r="I692" s="1"/>
      <c r="J692" s="1"/>
      <c r="K692" s="6"/>
      <c r="L692" s="6"/>
      <c r="M692" s="6"/>
      <c r="N692" s="6"/>
      <c r="O692" s="6"/>
      <c r="P692" s="7"/>
      <c r="Q692" s="1"/>
      <c r="R692" s="1"/>
    </row>
    <row r="693" spans="1:18" s="5" customFormat="1" x14ac:dyDescent="0.2">
      <c r="A693" s="1"/>
      <c r="B693" s="1"/>
      <c r="C693" s="2"/>
      <c r="D693" s="3"/>
      <c r="E693" s="4"/>
      <c r="F693" s="4"/>
      <c r="G693" s="5" t="str">
        <f t="shared" si="15"/>
        <v xml:space="preserve">  </v>
      </c>
      <c r="I693" s="1"/>
      <c r="J693" s="1"/>
      <c r="K693" s="6"/>
      <c r="L693" s="6"/>
      <c r="M693" s="6"/>
      <c r="N693" s="6"/>
      <c r="O693" s="6"/>
      <c r="P693" s="7"/>
      <c r="Q693" s="1"/>
      <c r="R693" s="1"/>
    </row>
    <row r="694" spans="1:18" s="5" customFormat="1" x14ac:dyDescent="0.2">
      <c r="A694" s="1"/>
      <c r="B694" s="1"/>
      <c r="C694" s="2"/>
      <c r="D694" s="3"/>
      <c r="E694" s="4"/>
      <c r="F694" s="4"/>
      <c r="G694" s="5" t="str">
        <f t="shared" si="15"/>
        <v xml:space="preserve">  </v>
      </c>
      <c r="I694" s="1"/>
      <c r="J694" s="1"/>
      <c r="K694" s="6"/>
      <c r="L694" s="6"/>
      <c r="M694" s="6"/>
      <c r="N694" s="6"/>
      <c r="O694" s="6"/>
      <c r="P694" s="7"/>
      <c r="Q694" s="1"/>
      <c r="R694" s="1"/>
    </row>
    <row r="695" spans="1:18" s="5" customFormat="1" x14ac:dyDescent="0.2">
      <c r="A695" s="1"/>
      <c r="B695" s="1"/>
      <c r="C695" s="2"/>
      <c r="D695" s="3"/>
      <c r="E695" s="4"/>
      <c r="F695" s="4"/>
      <c r="G695" s="5" t="str">
        <f t="shared" si="15"/>
        <v xml:space="preserve">  </v>
      </c>
      <c r="I695" s="1"/>
      <c r="J695" s="1"/>
      <c r="K695" s="6"/>
      <c r="L695" s="6"/>
      <c r="M695" s="6"/>
      <c r="N695" s="6"/>
      <c r="O695" s="6"/>
      <c r="P695" s="7"/>
      <c r="Q695" s="1"/>
      <c r="R695" s="1"/>
    </row>
    <row r="696" spans="1:18" s="5" customFormat="1" x14ac:dyDescent="0.2">
      <c r="A696" s="1"/>
      <c r="B696" s="1"/>
      <c r="C696" s="2"/>
      <c r="D696" s="3"/>
      <c r="E696" s="4"/>
      <c r="F696" s="4"/>
      <c r="G696" s="5" t="str">
        <f t="shared" si="15"/>
        <v xml:space="preserve">  </v>
      </c>
      <c r="I696" s="1"/>
      <c r="J696" s="1"/>
      <c r="K696" s="6"/>
      <c r="L696" s="6"/>
      <c r="M696" s="6"/>
      <c r="N696" s="6"/>
      <c r="O696" s="6"/>
      <c r="P696" s="7"/>
      <c r="Q696" s="1"/>
      <c r="R696" s="1"/>
    </row>
    <row r="697" spans="1:18" s="5" customFormat="1" x14ac:dyDescent="0.2">
      <c r="A697" s="1"/>
      <c r="B697" s="1"/>
      <c r="C697" s="2"/>
      <c r="D697" s="3"/>
      <c r="E697" s="4"/>
      <c r="F697" s="4"/>
      <c r="G697" s="5" t="str">
        <f t="shared" si="15"/>
        <v xml:space="preserve">  </v>
      </c>
      <c r="I697" s="1"/>
      <c r="J697" s="1"/>
      <c r="K697" s="6"/>
      <c r="L697" s="6"/>
      <c r="M697" s="6"/>
      <c r="N697" s="6"/>
      <c r="O697" s="6"/>
      <c r="P697" s="7"/>
      <c r="Q697" s="1"/>
      <c r="R697" s="1"/>
    </row>
    <row r="698" spans="1:18" s="5" customFormat="1" x14ac:dyDescent="0.2">
      <c r="A698" s="1"/>
      <c r="B698" s="1"/>
      <c r="C698" s="2"/>
      <c r="D698" s="3"/>
      <c r="E698" s="4"/>
      <c r="F698" s="4"/>
      <c r="G698" s="5" t="str">
        <f t="shared" ref="G698:G761" si="16">IF(E698=0,"  ",(IF(F698=0,"  ",+E698*F698)))</f>
        <v xml:space="preserve">  </v>
      </c>
      <c r="I698" s="1"/>
      <c r="J698" s="1"/>
      <c r="K698" s="6"/>
      <c r="L698" s="6"/>
      <c r="M698" s="6"/>
      <c r="N698" s="6"/>
      <c r="O698" s="6"/>
      <c r="P698" s="7"/>
      <c r="Q698" s="1"/>
      <c r="R698" s="1"/>
    </row>
    <row r="699" spans="1:18" s="5" customFormat="1" x14ac:dyDescent="0.2">
      <c r="A699" s="1"/>
      <c r="B699" s="1"/>
      <c r="C699" s="2"/>
      <c r="D699" s="3"/>
      <c r="E699" s="4"/>
      <c r="F699" s="4"/>
      <c r="G699" s="5" t="str">
        <f t="shared" si="16"/>
        <v xml:space="preserve">  </v>
      </c>
      <c r="I699" s="1"/>
      <c r="J699" s="1"/>
      <c r="K699" s="6"/>
      <c r="L699" s="6"/>
      <c r="M699" s="6"/>
      <c r="N699" s="6"/>
      <c r="O699" s="6"/>
      <c r="P699" s="7"/>
      <c r="Q699" s="1"/>
      <c r="R699" s="1"/>
    </row>
    <row r="700" spans="1:18" s="5" customFormat="1" x14ac:dyDescent="0.2">
      <c r="A700" s="1"/>
      <c r="B700" s="1"/>
      <c r="C700" s="2"/>
      <c r="D700" s="3"/>
      <c r="E700" s="4"/>
      <c r="F700" s="4"/>
      <c r="G700" s="5" t="str">
        <f t="shared" si="16"/>
        <v xml:space="preserve">  </v>
      </c>
      <c r="I700" s="1"/>
      <c r="J700" s="1"/>
      <c r="K700" s="6"/>
      <c r="L700" s="6"/>
      <c r="M700" s="6"/>
      <c r="N700" s="6"/>
      <c r="O700" s="6"/>
      <c r="P700" s="7"/>
      <c r="Q700" s="1"/>
      <c r="R700" s="1"/>
    </row>
    <row r="701" spans="1:18" s="5" customFormat="1" x14ac:dyDescent="0.2">
      <c r="A701" s="1"/>
      <c r="B701" s="1"/>
      <c r="C701" s="2"/>
      <c r="D701" s="3"/>
      <c r="E701" s="4"/>
      <c r="F701" s="4"/>
      <c r="G701" s="5" t="str">
        <f t="shared" si="16"/>
        <v xml:space="preserve">  </v>
      </c>
      <c r="I701" s="1"/>
      <c r="J701" s="1"/>
      <c r="K701" s="6"/>
      <c r="L701" s="6"/>
      <c r="M701" s="6"/>
      <c r="N701" s="6"/>
      <c r="O701" s="6"/>
      <c r="P701" s="7"/>
      <c r="Q701" s="1"/>
      <c r="R701" s="1"/>
    </row>
    <row r="702" spans="1:18" s="5" customFormat="1" x14ac:dyDescent="0.2">
      <c r="A702" s="1"/>
      <c r="B702" s="1"/>
      <c r="C702" s="2"/>
      <c r="D702" s="3"/>
      <c r="E702" s="4"/>
      <c r="F702" s="4"/>
      <c r="G702" s="5" t="str">
        <f t="shared" si="16"/>
        <v xml:space="preserve">  </v>
      </c>
      <c r="I702" s="1"/>
      <c r="J702" s="1"/>
      <c r="K702" s="6"/>
      <c r="L702" s="6"/>
      <c r="M702" s="6"/>
      <c r="N702" s="6"/>
      <c r="O702" s="6"/>
      <c r="P702" s="7"/>
      <c r="Q702" s="1"/>
      <c r="R702" s="1"/>
    </row>
    <row r="703" spans="1:18" s="5" customFormat="1" x14ac:dyDescent="0.2">
      <c r="A703" s="1"/>
      <c r="B703" s="1"/>
      <c r="C703" s="2"/>
      <c r="D703" s="3"/>
      <c r="E703" s="4"/>
      <c r="F703" s="4"/>
      <c r="G703" s="5" t="str">
        <f t="shared" si="16"/>
        <v xml:space="preserve">  </v>
      </c>
      <c r="I703" s="1"/>
      <c r="J703" s="1"/>
      <c r="K703" s="6"/>
      <c r="L703" s="6"/>
      <c r="M703" s="6"/>
      <c r="N703" s="6"/>
      <c r="O703" s="6"/>
      <c r="P703" s="7"/>
      <c r="Q703" s="1"/>
      <c r="R703" s="1"/>
    </row>
    <row r="704" spans="1:18" s="5" customFormat="1" x14ac:dyDescent="0.2">
      <c r="A704" s="1"/>
      <c r="B704" s="1"/>
      <c r="C704" s="2"/>
      <c r="D704" s="3"/>
      <c r="E704" s="4"/>
      <c r="F704" s="4"/>
      <c r="G704" s="5" t="str">
        <f t="shared" si="16"/>
        <v xml:space="preserve">  </v>
      </c>
      <c r="I704" s="1"/>
      <c r="J704" s="1"/>
      <c r="K704" s="6"/>
      <c r="L704" s="6"/>
      <c r="M704" s="6"/>
      <c r="N704" s="6"/>
      <c r="O704" s="6"/>
      <c r="P704" s="7"/>
      <c r="Q704" s="1"/>
      <c r="R704" s="1"/>
    </row>
    <row r="705" spans="1:18" s="5" customFormat="1" x14ac:dyDescent="0.2">
      <c r="A705" s="1"/>
      <c r="B705" s="1"/>
      <c r="C705" s="2"/>
      <c r="D705" s="3"/>
      <c r="E705" s="4"/>
      <c r="F705" s="4"/>
      <c r="G705" s="5" t="str">
        <f t="shared" si="16"/>
        <v xml:space="preserve">  </v>
      </c>
      <c r="I705" s="1"/>
      <c r="J705" s="1"/>
      <c r="K705" s="6"/>
      <c r="L705" s="6"/>
      <c r="M705" s="6"/>
      <c r="N705" s="6"/>
      <c r="O705" s="6"/>
      <c r="P705" s="7"/>
      <c r="Q705" s="1"/>
      <c r="R705" s="1"/>
    </row>
    <row r="706" spans="1:18" s="5" customFormat="1" x14ac:dyDescent="0.2">
      <c r="A706" s="1"/>
      <c r="B706" s="1"/>
      <c r="C706" s="2"/>
      <c r="D706" s="3"/>
      <c r="E706" s="4"/>
      <c r="F706" s="4"/>
      <c r="G706" s="5" t="str">
        <f t="shared" si="16"/>
        <v xml:space="preserve">  </v>
      </c>
      <c r="I706" s="1"/>
      <c r="J706" s="1"/>
      <c r="K706" s="6"/>
      <c r="L706" s="6"/>
      <c r="M706" s="6"/>
      <c r="N706" s="6"/>
      <c r="O706" s="6"/>
      <c r="P706" s="7"/>
      <c r="Q706" s="1"/>
      <c r="R706" s="1"/>
    </row>
    <row r="707" spans="1:18" s="5" customFormat="1" x14ac:dyDescent="0.2">
      <c r="A707" s="1"/>
      <c r="B707" s="1"/>
      <c r="C707" s="2"/>
      <c r="D707" s="3"/>
      <c r="E707" s="4"/>
      <c r="F707" s="4"/>
      <c r="G707" s="5" t="str">
        <f t="shared" si="16"/>
        <v xml:space="preserve">  </v>
      </c>
      <c r="I707" s="1"/>
      <c r="J707" s="1"/>
      <c r="K707" s="6"/>
      <c r="L707" s="6"/>
      <c r="M707" s="6"/>
      <c r="N707" s="6"/>
      <c r="O707" s="6"/>
      <c r="P707" s="7"/>
      <c r="Q707" s="1"/>
      <c r="R707" s="1"/>
    </row>
    <row r="708" spans="1:18" s="5" customFormat="1" x14ac:dyDescent="0.2">
      <c r="A708" s="1"/>
      <c r="B708" s="1"/>
      <c r="C708" s="2"/>
      <c r="D708" s="3"/>
      <c r="E708" s="4"/>
      <c r="F708" s="4"/>
      <c r="G708" s="5" t="str">
        <f t="shared" si="16"/>
        <v xml:space="preserve">  </v>
      </c>
      <c r="I708" s="1"/>
      <c r="J708" s="1"/>
      <c r="K708" s="6"/>
      <c r="L708" s="6"/>
      <c r="M708" s="6"/>
      <c r="N708" s="6"/>
      <c r="O708" s="6"/>
      <c r="P708" s="7"/>
      <c r="Q708" s="1"/>
      <c r="R708" s="1"/>
    </row>
    <row r="709" spans="1:18" s="5" customFormat="1" x14ac:dyDescent="0.2">
      <c r="A709" s="1"/>
      <c r="B709" s="1"/>
      <c r="C709" s="2"/>
      <c r="D709" s="3"/>
      <c r="E709" s="4"/>
      <c r="F709" s="4"/>
      <c r="G709" s="5" t="str">
        <f t="shared" si="16"/>
        <v xml:space="preserve">  </v>
      </c>
      <c r="I709" s="1"/>
      <c r="J709" s="1"/>
      <c r="K709" s="6"/>
      <c r="L709" s="6"/>
      <c r="M709" s="6"/>
      <c r="N709" s="6"/>
      <c r="O709" s="6"/>
      <c r="P709" s="7"/>
      <c r="Q709" s="1"/>
      <c r="R709" s="1"/>
    </row>
    <row r="710" spans="1:18" s="5" customFormat="1" x14ac:dyDescent="0.2">
      <c r="A710" s="1"/>
      <c r="B710" s="1"/>
      <c r="C710" s="2"/>
      <c r="D710" s="3"/>
      <c r="E710" s="4"/>
      <c r="F710" s="4"/>
      <c r="G710" s="5" t="str">
        <f t="shared" si="16"/>
        <v xml:space="preserve">  </v>
      </c>
      <c r="I710" s="1"/>
      <c r="J710" s="1"/>
      <c r="K710" s="6"/>
      <c r="L710" s="6"/>
      <c r="M710" s="6"/>
      <c r="N710" s="6"/>
      <c r="O710" s="6"/>
      <c r="P710" s="7"/>
      <c r="Q710" s="1"/>
      <c r="R710" s="1"/>
    </row>
    <row r="711" spans="1:18" s="5" customFormat="1" x14ac:dyDescent="0.2">
      <c r="A711" s="1"/>
      <c r="B711" s="1"/>
      <c r="C711" s="2"/>
      <c r="D711" s="3"/>
      <c r="E711" s="4"/>
      <c r="F711" s="4"/>
      <c r="G711" s="5" t="str">
        <f t="shared" si="16"/>
        <v xml:space="preserve">  </v>
      </c>
      <c r="I711" s="1"/>
      <c r="J711" s="1"/>
      <c r="K711" s="6"/>
      <c r="L711" s="6"/>
      <c r="M711" s="6"/>
      <c r="N711" s="6"/>
      <c r="O711" s="6"/>
      <c r="P711" s="7"/>
      <c r="Q711" s="1"/>
      <c r="R711" s="1"/>
    </row>
    <row r="712" spans="1:18" s="5" customFormat="1" x14ac:dyDescent="0.2">
      <c r="A712" s="1"/>
      <c r="B712" s="1"/>
      <c r="C712" s="2"/>
      <c r="D712" s="3"/>
      <c r="E712" s="4"/>
      <c r="F712" s="4"/>
      <c r="G712" s="5" t="str">
        <f t="shared" si="16"/>
        <v xml:space="preserve">  </v>
      </c>
      <c r="I712" s="1"/>
      <c r="J712" s="1"/>
      <c r="K712" s="6"/>
      <c r="L712" s="6"/>
      <c r="M712" s="6"/>
      <c r="N712" s="6"/>
      <c r="O712" s="6"/>
      <c r="P712" s="7"/>
      <c r="Q712" s="1"/>
      <c r="R712" s="1"/>
    </row>
    <row r="713" spans="1:18" s="5" customFormat="1" x14ac:dyDescent="0.2">
      <c r="A713" s="1"/>
      <c r="B713" s="1"/>
      <c r="C713" s="2"/>
      <c r="D713" s="3"/>
      <c r="E713" s="4"/>
      <c r="F713" s="4"/>
      <c r="G713" s="5" t="str">
        <f t="shared" si="16"/>
        <v xml:space="preserve">  </v>
      </c>
      <c r="I713" s="1"/>
      <c r="J713" s="1"/>
      <c r="K713" s="6"/>
      <c r="L713" s="6"/>
      <c r="M713" s="6"/>
      <c r="N713" s="6"/>
      <c r="O713" s="6"/>
      <c r="P713" s="7"/>
      <c r="Q713" s="1"/>
      <c r="R713" s="1"/>
    </row>
    <row r="714" spans="1:18" s="5" customFormat="1" x14ac:dyDescent="0.2">
      <c r="A714" s="1"/>
      <c r="B714" s="1"/>
      <c r="C714" s="2"/>
      <c r="D714" s="3"/>
      <c r="E714" s="4"/>
      <c r="F714" s="4"/>
      <c r="G714" s="5" t="str">
        <f t="shared" si="16"/>
        <v xml:space="preserve">  </v>
      </c>
      <c r="I714" s="1"/>
      <c r="J714" s="1"/>
      <c r="K714" s="6"/>
      <c r="L714" s="6"/>
      <c r="M714" s="6"/>
      <c r="N714" s="6"/>
      <c r="O714" s="6"/>
      <c r="P714" s="7"/>
      <c r="Q714" s="1"/>
      <c r="R714" s="1"/>
    </row>
    <row r="715" spans="1:18" s="5" customFormat="1" x14ac:dyDescent="0.2">
      <c r="A715" s="1"/>
      <c r="B715" s="1"/>
      <c r="C715" s="2"/>
      <c r="D715" s="3"/>
      <c r="E715" s="4"/>
      <c r="F715" s="4"/>
      <c r="G715" s="5" t="str">
        <f t="shared" si="16"/>
        <v xml:space="preserve">  </v>
      </c>
      <c r="I715" s="1"/>
      <c r="J715" s="1"/>
      <c r="K715" s="6"/>
      <c r="L715" s="6"/>
      <c r="M715" s="6"/>
      <c r="N715" s="6"/>
      <c r="O715" s="6"/>
      <c r="P715" s="7"/>
      <c r="Q715" s="1"/>
      <c r="R715" s="1"/>
    </row>
    <row r="716" spans="1:18" s="5" customFormat="1" x14ac:dyDescent="0.2">
      <c r="A716" s="1"/>
      <c r="B716" s="1"/>
      <c r="C716" s="2"/>
      <c r="D716" s="3"/>
      <c r="E716" s="4"/>
      <c r="F716" s="4"/>
      <c r="G716" s="5" t="str">
        <f t="shared" si="16"/>
        <v xml:space="preserve">  </v>
      </c>
      <c r="I716" s="1"/>
      <c r="J716" s="1"/>
      <c r="K716" s="6"/>
      <c r="L716" s="6"/>
      <c r="M716" s="6"/>
      <c r="N716" s="6"/>
      <c r="O716" s="6"/>
      <c r="P716" s="7"/>
      <c r="Q716" s="1"/>
      <c r="R716" s="1"/>
    </row>
    <row r="717" spans="1:18" s="5" customFormat="1" x14ac:dyDescent="0.2">
      <c r="A717" s="1"/>
      <c r="B717" s="1"/>
      <c r="C717" s="2"/>
      <c r="D717" s="3"/>
      <c r="E717" s="4"/>
      <c r="F717" s="4"/>
      <c r="G717" s="5" t="str">
        <f t="shared" si="16"/>
        <v xml:space="preserve">  </v>
      </c>
      <c r="I717" s="1"/>
      <c r="J717" s="1"/>
      <c r="K717" s="6"/>
      <c r="L717" s="6"/>
      <c r="M717" s="6"/>
      <c r="N717" s="6"/>
      <c r="O717" s="6"/>
      <c r="P717" s="7"/>
      <c r="Q717" s="1"/>
      <c r="R717" s="1"/>
    </row>
    <row r="718" spans="1:18" s="5" customFormat="1" x14ac:dyDescent="0.2">
      <c r="A718" s="1"/>
      <c r="B718" s="1"/>
      <c r="C718" s="2"/>
      <c r="D718" s="3"/>
      <c r="E718" s="4"/>
      <c r="F718" s="4"/>
      <c r="G718" s="5" t="str">
        <f t="shared" si="16"/>
        <v xml:space="preserve">  </v>
      </c>
      <c r="I718" s="1"/>
      <c r="J718" s="1"/>
      <c r="K718" s="6"/>
      <c r="L718" s="6"/>
      <c r="M718" s="6"/>
      <c r="N718" s="6"/>
      <c r="O718" s="6"/>
      <c r="P718" s="7"/>
      <c r="Q718" s="1"/>
      <c r="R718" s="1"/>
    </row>
    <row r="719" spans="1:18" s="5" customFormat="1" x14ac:dyDescent="0.2">
      <c r="A719" s="1"/>
      <c r="B719" s="1"/>
      <c r="C719" s="2"/>
      <c r="D719" s="3"/>
      <c r="E719" s="4"/>
      <c r="F719" s="4"/>
      <c r="G719" s="5" t="str">
        <f t="shared" si="16"/>
        <v xml:space="preserve">  </v>
      </c>
      <c r="I719" s="1"/>
      <c r="J719" s="1"/>
      <c r="K719" s="6"/>
      <c r="L719" s="6"/>
      <c r="M719" s="6"/>
      <c r="N719" s="6"/>
      <c r="O719" s="6"/>
      <c r="P719" s="7"/>
      <c r="Q719" s="1"/>
      <c r="R719" s="1"/>
    </row>
    <row r="720" spans="1:18" s="5" customFormat="1" x14ac:dyDescent="0.2">
      <c r="A720" s="1"/>
      <c r="B720" s="1"/>
      <c r="C720" s="2"/>
      <c r="D720" s="3"/>
      <c r="E720" s="4"/>
      <c r="F720" s="4"/>
      <c r="G720" s="5" t="str">
        <f t="shared" si="16"/>
        <v xml:space="preserve">  </v>
      </c>
      <c r="I720" s="1"/>
      <c r="J720" s="1"/>
      <c r="K720" s="6"/>
      <c r="L720" s="6"/>
      <c r="M720" s="6"/>
      <c r="N720" s="6"/>
      <c r="O720" s="6"/>
      <c r="P720" s="7"/>
      <c r="Q720" s="1"/>
      <c r="R720" s="1"/>
    </row>
    <row r="721" spans="1:18" s="5" customFormat="1" x14ac:dyDescent="0.2">
      <c r="A721" s="1"/>
      <c r="B721" s="1"/>
      <c r="C721" s="2"/>
      <c r="D721" s="3"/>
      <c r="E721" s="4"/>
      <c r="F721" s="4"/>
      <c r="G721" s="5" t="str">
        <f t="shared" si="16"/>
        <v xml:space="preserve">  </v>
      </c>
      <c r="I721" s="1"/>
      <c r="J721" s="1"/>
      <c r="K721" s="6"/>
      <c r="L721" s="6"/>
      <c r="M721" s="6"/>
      <c r="N721" s="6"/>
      <c r="O721" s="6"/>
      <c r="P721" s="7"/>
      <c r="Q721" s="1"/>
      <c r="R721" s="1"/>
    </row>
    <row r="722" spans="1:18" s="5" customFormat="1" x14ac:dyDescent="0.2">
      <c r="A722" s="1"/>
      <c r="B722" s="1"/>
      <c r="C722" s="2"/>
      <c r="D722" s="3"/>
      <c r="E722" s="4"/>
      <c r="F722" s="4"/>
      <c r="G722" s="5" t="str">
        <f t="shared" si="16"/>
        <v xml:space="preserve">  </v>
      </c>
      <c r="I722" s="1"/>
      <c r="J722" s="1"/>
      <c r="K722" s="6"/>
      <c r="L722" s="6"/>
      <c r="M722" s="6"/>
      <c r="N722" s="6"/>
      <c r="O722" s="6"/>
      <c r="P722" s="7"/>
      <c r="Q722" s="1"/>
      <c r="R722" s="1"/>
    </row>
    <row r="723" spans="1:18" s="5" customFormat="1" x14ac:dyDescent="0.2">
      <c r="A723" s="1"/>
      <c r="B723" s="1"/>
      <c r="C723" s="2"/>
      <c r="D723" s="3"/>
      <c r="E723" s="4"/>
      <c r="F723" s="4"/>
      <c r="G723" s="5" t="str">
        <f t="shared" si="16"/>
        <v xml:space="preserve">  </v>
      </c>
      <c r="I723" s="1"/>
      <c r="J723" s="1"/>
      <c r="K723" s="6"/>
      <c r="L723" s="6"/>
      <c r="M723" s="6"/>
      <c r="N723" s="6"/>
      <c r="O723" s="6"/>
      <c r="P723" s="7"/>
      <c r="Q723" s="1"/>
      <c r="R723" s="1"/>
    </row>
    <row r="724" spans="1:18" s="5" customFormat="1" x14ac:dyDescent="0.2">
      <c r="A724" s="1"/>
      <c r="B724" s="1"/>
      <c r="C724" s="2"/>
      <c r="D724" s="3"/>
      <c r="E724" s="4"/>
      <c r="F724" s="4"/>
      <c r="G724" s="5" t="str">
        <f t="shared" si="16"/>
        <v xml:space="preserve">  </v>
      </c>
      <c r="I724" s="1"/>
      <c r="J724" s="1"/>
      <c r="K724" s="6"/>
      <c r="L724" s="6"/>
      <c r="M724" s="6"/>
      <c r="N724" s="6"/>
      <c r="O724" s="6"/>
      <c r="P724" s="7"/>
      <c r="Q724" s="1"/>
      <c r="R724" s="1"/>
    </row>
    <row r="725" spans="1:18" s="5" customFormat="1" x14ac:dyDescent="0.2">
      <c r="A725" s="1"/>
      <c r="B725" s="1"/>
      <c r="C725" s="2"/>
      <c r="D725" s="3"/>
      <c r="E725" s="4"/>
      <c r="F725" s="4"/>
      <c r="G725" s="5" t="str">
        <f t="shared" si="16"/>
        <v xml:space="preserve">  </v>
      </c>
      <c r="I725" s="1"/>
      <c r="J725" s="1"/>
      <c r="K725" s="6"/>
      <c r="L725" s="6"/>
      <c r="M725" s="6"/>
      <c r="N725" s="6"/>
      <c r="O725" s="6"/>
      <c r="P725" s="7"/>
      <c r="Q725" s="1"/>
      <c r="R725" s="1"/>
    </row>
    <row r="726" spans="1:18" s="5" customFormat="1" x14ac:dyDescent="0.2">
      <c r="A726" s="1"/>
      <c r="B726" s="1"/>
      <c r="C726" s="2"/>
      <c r="D726" s="3"/>
      <c r="E726" s="4"/>
      <c r="F726" s="4"/>
      <c r="G726" s="5" t="str">
        <f t="shared" si="16"/>
        <v xml:space="preserve">  </v>
      </c>
      <c r="I726" s="1"/>
      <c r="J726" s="1"/>
      <c r="K726" s="6"/>
      <c r="L726" s="6"/>
      <c r="M726" s="6"/>
      <c r="N726" s="6"/>
      <c r="O726" s="6"/>
      <c r="P726" s="7"/>
      <c r="Q726" s="1"/>
      <c r="R726" s="1"/>
    </row>
    <row r="727" spans="1:18" s="5" customFormat="1" x14ac:dyDescent="0.2">
      <c r="A727" s="1"/>
      <c r="B727" s="1"/>
      <c r="C727" s="2"/>
      <c r="D727" s="3"/>
      <c r="E727" s="4"/>
      <c r="F727" s="4"/>
      <c r="G727" s="5" t="str">
        <f t="shared" si="16"/>
        <v xml:space="preserve">  </v>
      </c>
      <c r="I727" s="1"/>
      <c r="J727" s="1"/>
      <c r="K727" s="6"/>
      <c r="L727" s="6"/>
      <c r="M727" s="6"/>
      <c r="N727" s="6"/>
      <c r="O727" s="6"/>
      <c r="P727" s="7"/>
      <c r="Q727" s="1"/>
      <c r="R727" s="1"/>
    </row>
    <row r="728" spans="1:18" s="5" customFormat="1" x14ac:dyDescent="0.2">
      <c r="A728" s="1"/>
      <c r="B728" s="1"/>
      <c r="C728" s="2"/>
      <c r="D728" s="3"/>
      <c r="E728" s="4"/>
      <c r="F728" s="4"/>
      <c r="G728" s="5" t="str">
        <f t="shared" si="16"/>
        <v xml:space="preserve">  </v>
      </c>
      <c r="I728" s="1"/>
      <c r="J728" s="1"/>
      <c r="K728" s="6"/>
      <c r="L728" s="6"/>
      <c r="M728" s="6"/>
      <c r="N728" s="6"/>
      <c r="O728" s="6"/>
      <c r="P728" s="7"/>
      <c r="Q728" s="1"/>
      <c r="R728" s="1"/>
    </row>
    <row r="729" spans="1:18" s="5" customFormat="1" x14ac:dyDescent="0.2">
      <c r="A729" s="1"/>
      <c r="B729" s="1"/>
      <c r="C729" s="2"/>
      <c r="D729" s="3"/>
      <c r="E729" s="4"/>
      <c r="F729" s="4"/>
      <c r="G729" s="5" t="str">
        <f t="shared" si="16"/>
        <v xml:space="preserve">  </v>
      </c>
      <c r="I729" s="1"/>
      <c r="J729" s="1"/>
      <c r="K729" s="6"/>
      <c r="L729" s="6"/>
      <c r="M729" s="6"/>
      <c r="N729" s="6"/>
      <c r="O729" s="6"/>
      <c r="P729" s="7"/>
      <c r="Q729" s="1"/>
      <c r="R729" s="1"/>
    </row>
    <row r="730" spans="1:18" s="5" customFormat="1" x14ac:dyDescent="0.2">
      <c r="A730" s="1"/>
      <c r="B730" s="1"/>
      <c r="C730" s="2"/>
      <c r="D730" s="3"/>
      <c r="E730" s="4"/>
      <c r="F730" s="4"/>
      <c r="G730" s="5" t="str">
        <f t="shared" si="16"/>
        <v xml:space="preserve">  </v>
      </c>
      <c r="I730" s="1"/>
      <c r="J730" s="1"/>
      <c r="K730" s="6"/>
      <c r="L730" s="6"/>
      <c r="M730" s="6"/>
      <c r="N730" s="6"/>
      <c r="O730" s="6"/>
      <c r="P730" s="7"/>
      <c r="Q730" s="1"/>
      <c r="R730" s="1"/>
    </row>
    <row r="731" spans="1:18" s="5" customFormat="1" x14ac:dyDescent="0.2">
      <c r="A731" s="1"/>
      <c r="B731" s="1"/>
      <c r="C731" s="2"/>
      <c r="D731" s="3"/>
      <c r="E731" s="4"/>
      <c r="F731" s="4"/>
      <c r="G731" s="5" t="str">
        <f t="shared" si="16"/>
        <v xml:space="preserve">  </v>
      </c>
      <c r="I731" s="1"/>
      <c r="J731" s="1"/>
      <c r="K731" s="6"/>
      <c r="L731" s="6"/>
      <c r="M731" s="6"/>
      <c r="N731" s="6"/>
      <c r="O731" s="6"/>
      <c r="P731" s="7"/>
      <c r="Q731" s="1"/>
      <c r="R731" s="1"/>
    </row>
    <row r="732" spans="1:18" s="5" customFormat="1" x14ac:dyDescent="0.2">
      <c r="A732" s="1"/>
      <c r="B732" s="1"/>
      <c r="C732" s="2"/>
      <c r="D732" s="3"/>
      <c r="E732" s="4"/>
      <c r="F732" s="4"/>
      <c r="G732" s="5" t="str">
        <f t="shared" si="16"/>
        <v xml:space="preserve">  </v>
      </c>
      <c r="I732" s="1"/>
      <c r="J732" s="1"/>
      <c r="K732" s="6"/>
      <c r="L732" s="6"/>
      <c r="M732" s="6"/>
      <c r="N732" s="6"/>
      <c r="O732" s="6"/>
      <c r="P732" s="7"/>
      <c r="Q732" s="1"/>
      <c r="R732" s="1"/>
    </row>
    <row r="733" spans="1:18" s="5" customFormat="1" x14ac:dyDescent="0.2">
      <c r="A733" s="1"/>
      <c r="B733" s="1"/>
      <c r="C733" s="2"/>
      <c r="D733" s="3"/>
      <c r="E733" s="4"/>
      <c r="F733" s="4"/>
      <c r="G733" s="5" t="str">
        <f t="shared" si="16"/>
        <v xml:space="preserve">  </v>
      </c>
      <c r="I733" s="1"/>
      <c r="J733" s="1"/>
      <c r="K733" s="6"/>
      <c r="L733" s="6"/>
      <c r="M733" s="6"/>
      <c r="N733" s="6"/>
      <c r="O733" s="6"/>
      <c r="P733" s="7"/>
      <c r="Q733" s="1"/>
      <c r="R733" s="1"/>
    </row>
    <row r="734" spans="1:18" s="5" customFormat="1" x14ac:dyDescent="0.2">
      <c r="A734" s="1"/>
      <c r="B734" s="1"/>
      <c r="C734" s="2"/>
      <c r="D734" s="3"/>
      <c r="E734" s="4"/>
      <c r="F734" s="4"/>
      <c r="G734" s="5" t="str">
        <f t="shared" si="16"/>
        <v xml:space="preserve">  </v>
      </c>
      <c r="I734" s="1"/>
      <c r="J734" s="1"/>
      <c r="K734" s="6"/>
      <c r="L734" s="6"/>
      <c r="M734" s="6"/>
      <c r="N734" s="6"/>
      <c r="O734" s="6"/>
      <c r="P734" s="7"/>
      <c r="Q734" s="1"/>
      <c r="R734" s="1"/>
    </row>
    <row r="735" spans="1:18" s="5" customFormat="1" x14ac:dyDescent="0.2">
      <c r="A735" s="1"/>
      <c r="B735" s="1"/>
      <c r="C735" s="2"/>
      <c r="D735" s="3"/>
      <c r="E735" s="4"/>
      <c r="F735" s="4"/>
      <c r="G735" s="5" t="str">
        <f t="shared" si="16"/>
        <v xml:space="preserve">  </v>
      </c>
      <c r="I735" s="1"/>
      <c r="J735" s="1"/>
      <c r="K735" s="6"/>
      <c r="L735" s="6"/>
      <c r="M735" s="6"/>
      <c r="N735" s="6"/>
      <c r="O735" s="6"/>
      <c r="P735" s="7"/>
      <c r="Q735" s="1"/>
      <c r="R735" s="1"/>
    </row>
    <row r="736" spans="1:18" s="5" customFormat="1" x14ac:dyDescent="0.2">
      <c r="A736" s="1"/>
      <c r="B736" s="1"/>
      <c r="C736" s="2"/>
      <c r="D736" s="3"/>
      <c r="E736" s="4"/>
      <c r="F736" s="4"/>
      <c r="G736" s="5" t="str">
        <f t="shared" si="16"/>
        <v xml:space="preserve">  </v>
      </c>
      <c r="I736" s="1"/>
      <c r="J736" s="1"/>
      <c r="K736" s="6"/>
      <c r="L736" s="6"/>
      <c r="M736" s="6"/>
      <c r="N736" s="6"/>
      <c r="O736" s="6"/>
      <c r="P736" s="7"/>
      <c r="Q736" s="1"/>
      <c r="R736" s="1"/>
    </row>
    <row r="737" spans="1:18" s="5" customFormat="1" x14ac:dyDescent="0.2">
      <c r="A737" s="1"/>
      <c r="B737" s="1"/>
      <c r="C737" s="2"/>
      <c r="D737" s="3"/>
      <c r="E737" s="4"/>
      <c r="F737" s="4"/>
      <c r="G737" s="5" t="str">
        <f t="shared" si="16"/>
        <v xml:space="preserve">  </v>
      </c>
      <c r="I737" s="1"/>
      <c r="J737" s="1"/>
      <c r="K737" s="6"/>
      <c r="L737" s="6"/>
      <c r="M737" s="6"/>
      <c r="N737" s="6"/>
      <c r="O737" s="6"/>
      <c r="P737" s="7"/>
      <c r="Q737" s="1"/>
      <c r="R737" s="1"/>
    </row>
    <row r="738" spans="1:18" s="5" customFormat="1" x14ac:dyDescent="0.2">
      <c r="A738" s="1"/>
      <c r="B738" s="1"/>
      <c r="C738" s="2"/>
      <c r="D738" s="3"/>
      <c r="E738" s="4"/>
      <c r="F738" s="4"/>
      <c r="G738" s="5" t="str">
        <f t="shared" si="16"/>
        <v xml:space="preserve">  </v>
      </c>
      <c r="I738" s="1"/>
      <c r="J738" s="1"/>
      <c r="K738" s="6"/>
      <c r="L738" s="6"/>
      <c r="M738" s="6"/>
      <c r="N738" s="6"/>
      <c r="O738" s="6"/>
      <c r="P738" s="7"/>
      <c r="Q738" s="1"/>
      <c r="R738" s="1"/>
    </row>
    <row r="739" spans="1:18" s="5" customFormat="1" x14ac:dyDescent="0.2">
      <c r="A739" s="1"/>
      <c r="B739" s="1"/>
      <c r="C739" s="2"/>
      <c r="D739" s="3"/>
      <c r="E739" s="4"/>
      <c r="F739" s="4"/>
      <c r="G739" s="5" t="str">
        <f t="shared" si="16"/>
        <v xml:space="preserve">  </v>
      </c>
      <c r="I739" s="1"/>
      <c r="J739" s="1"/>
      <c r="K739" s="6"/>
      <c r="L739" s="6"/>
      <c r="M739" s="6"/>
      <c r="N739" s="6"/>
      <c r="O739" s="6"/>
      <c r="P739" s="7"/>
      <c r="Q739" s="1"/>
      <c r="R739" s="1"/>
    </row>
    <row r="740" spans="1:18" s="5" customFormat="1" x14ac:dyDescent="0.2">
      <c r="A740" s="1"/>
      <c r="B740" s="1"/>
      <c r="C740" s="2"/>
      <c r="D740" s="3"/>
      <c r="E740" s="4"/>
      <c r="F740" s="4"/>
      <c r="G740" s="5" t="str">
        <f t="shared" si="16"/>
        <v xml:space="preserve">  </v>
      </c>
      <c r="I740" s="1"/>
      <c r="J740" s="1"/>
      <c r="K740" s="6"/>
      <c r="L740" s="6"/>
      <c r="M740" s="6"/>
      <c r="N740" s="6"/>
      <c r="O740" s="6"/>
      <c r="P740" s="7"/>
      <c r="Q740" s="1"/>
      <c r="R740" s="1"/>
    </row>
    <row r="741" spans="1:18" s="5" customFormat="1" x14ac:dyDescent="0.2">
      <c r="A741" s="1"/>
      <c r="B741" s="1"/>
      <c r="C741" s="2"/>
      <c r="D741" s="3"/>
      <c r="E741" s="4"/>
      <c r="F741" s="4"/>
      <c r="G741" s="5" t="str">
        <f t="shared" si="16"/>
        <v xml:space="preserve">  </v>
      </c>
      <c r="I741" s="1"/>
      <c r="J741" s="1"/>
      <c r="K741" s="6"/>
      <c r="L741" s="6"/>
      <c r="M741" s="6"/>
      <c r="N741" s="6"/>
      <c r="O741" s="6"/>
      <c r="P741" s="7"/>
      <c r="Q741" s="1"/>
      <c r="R741" s="1"/>
    </row>
    <row r="742" spans="1:18" s="5" customFormat="1" x14ac:dyDescent="0.2">
      <c r="A742" s="1"/>
      <c r="B742" s="1"/>
      <c r="C742" s="2"/>
      <c r="D742" s="3"/>
      <c r="E742" s="4"/>
      <c r="F742" s="4"/>
      <c r="G742" s="5" t="str">
        <f t="shared" si="16"/>
        <v xml:space="preserve">  </v>
      </c>
      <c r="I742" s="1"/>
      <c r="J742" s="1"/>
      <c r="K742" s="6"/>
      <c r="L742" s="6"/>
      <c r="M742" s="6"/>
      <c r="N742" s="6"/>
      <c r="O742" s="6"/>
      <c r="P742" s="7"/>
      <c r="Q742" s="1"/>
      <c r="R742" s="1"/>
    </row>
    <row r="743" spans="1:18" s="5" customFormat="1" x14ac:dyDescent="0.2">
      <c r="A743" s="1"/>
      <c r="B743" s="1"/>
      <c r="C743" s="2"/>
      <c r="D743" s="3"/>
      <c r="E743" s="4"/>
      <c r="F743" s="4"/>
      <c r="G743" s="5" t="str">
        <f t="shared" si="16"/>
        <v xml:space="preserve">  </v>
      </c>
      <c r="I743" s="1"/>
      <c r="J743" s="1"/>
      <c r="K743" s="6"/>
      <c r="L743" s="6"/>
      <c r="M743" s="6"/>
      <c r="N743" s="6"/>
      <c r="O743" s="6"/>
      <c r="P743" s="7"/>
      <c r="Q743" s="1"/>
      <c r="R743" s="1"/>
    </row>
    <row r="744" spans="1:18" s="5" customFormat="1" x14ac:dyDescent="0.2">
      <c r="A744" s="1"/>
      <c r="B744" s="1"/>
      <c r="C744" s="2"/>
      <c r="D744" s="3"/>
      <c r="E744" s="4"/>
      <c r="F744" s="4"/>
      <c r="G744" s="5" t="str">
        <f t="shared" si="16"/>
        <v xml:space="preserve">  </v>
      </c>
      <c r="I744" s="1"/>
      <c r="J744" s="1"/>
      <c r="K744" s="6"/>
      <c r="L744" s="6"/>
      <c r="M744" s="6"/>
      <c r="N744" s="6"/>
      <c r="O744" s="6"/>
      <c r="P744" s="7"/>
      <c r="Q744" s="1"/>
      <c r="R744" s="1"/>
    </row>
    <row r="745" spans="1:18" s="5" customFormat="1" x14ac:dyDescent="0.2">
      <c r="A745" s="1"/>
      <c r="B745" s="1"/>
      <c r="C745" s="2"/>
      <c r="D745" s="3"/>
      <c r="E745" s="4"/>
      <c r="F745" s="4"/>
      <c r="G745" s="5" t="str">
        <f t="shared" si="16"/>
        <v xml:space="preserve">  </v>
      </c>
      <c r="I745" s="1"/>
      <c r="J745" s="1"/>
      <c r="K745" s="6"/>
      <c r="L745" s="6"/>
      <c r="M745" s="6"/>
      <c r="N745" s="6"/>
      <c r="O745" s="6"/>
      <c r="P745" s="7"/>
      <c r="Q745" s="1"/>
      <c r="R745" s="1"/>
    </row>
    <row r="746" spans="1:18" s="5" customFormat="1" x14ac:dyDescent="0.2">
      <c r="A746" s="1"/>
      <c r="B746" s="1"/>
      <c r="C746" s="2"/>
      <c r="D746" s="3"/>
      <c r="E746" s="4"/>
      <c r="F746" s="4"/>
      <c r="G746" s="5" t="str">
        <f t="shared" si="16"/>
        <v xml:space="preserve">  </v>
      </c>
      <c r="I746" s="1"/>
      <c r="J746" s="1"/>
      <c r="K746" s="6"/>
      <c r="L746" s="6"/>
      <c r="M746" s="6"/>
      <c r="N746" s="6"/>
      <c r="O746" s="6"/>
      <c r="P746" s="7"/>
      <c r="Q746" s="1"/>
      <c r="R746" s="1"/>
    </row>
    <row r="747" spans="1:18" s="5" customFormat="1" x14ac:dyDescent="0.2">
      <c r="A747" s="1"/>
      <c r="B747" s="1"/>
      <c r="C747" s="2"/>
      <c r="D747" s="3"/>
      <c r="E747" s="4"/>
      <c r="F747" s="4"/>
      <c r="G747" s="5" t="str">
        <f t="shared" si="16"/>
        <v xml:space="preserve">  </v>
      </c>
      <c r="I747" s="1"/>
      <c r="J747" s="1"/>
      <c r="K747" s="6"/>
      <c r="L747" s="6"/>
      <c r="M747" s="6"/>
      <c r="N747" s="6"/>
      <c r="O747" s="6"/>
      <c r="P747" s="7"/>
      <c r="Q747" s="1"/>
      <c r="R747" s="1"/>
    </row>
    <row r="748" spans="1:18" s="5" customFormat="1" x14ac:dyDescent="0.2">
      <c r="A748" s="1"/>
      <c r="B748" s="1"/>
      <c r="C748" s="2"/>
      <c r="D748" s="3"/>
      <c r="E748" s="4"/>
      <c r="F748" s="4"/>
      <c r="G748" s="5" t="str">
        <f t="shared" si="16"/>
        <v xml:space="preserve">  </v>
      </c>
      <c r="I748" s="1"/>
      <c r="J748" s="1"/>
      <c r="K748" s="6"/>
      <c r="L748" s="6"/>
      <c r="M748" s="6"/>
      <c r="N748" s="6"/>
      <c r="O748" s="6"/>
      <c r="P748" s="7"/>
      <c r="Q748" s="1"/>
      <c r="R748" s="1"/>
    </row>
    <row r="749" spans="1:18" s="5" customFormat="1" x14ac:dyDescent="0.2">
      <c r="A749" s="1"/>
      <c r="B749" s="1"/>
      <c r="C749" s="2"/>
      <c r="D749" s="3"/>
      <c r="E749" s="4"/>
      <c r="F749" s="4"/>
      <c r="G749" s="5" t="str">
        <f t="shared" si="16"/>
        <v xml:space="preserve">  </v>
      </c>
      <c r="I749" s="1"/>
      <c r="J749" s="1"/>
      <c r="K749" s="6"/>
      <c r="L749" s="6"/>
      <c r="M749" s="6"/>
      <c r="N749" s="6"/>
      <c r="O749" s="6"/>
      <c r="P749" s="7"/>
      <c r="Q749" s="1"/>
      <c r="R749" s="1"/>
    </row>
    <row r="750" spans="1:18" s="5" customFormat="1" x14ac:dyDescent="0.2">
      <c r="A750" s="1"/>
      <c r="B750" s="1"/>
      <c r="C750" s="2"/>
      <c r="D750" s="3"/>
      <c r="E750" s="4"/>
      <c r="F750" s="4"/>
      <c r="G750" s="5" t="str">
        <f t="shared" si="16"/>
        <v xml:space="preserve">  </v>
      </c>
      <c r="I750" s="1"/>
      <c r="J750" s="1"/>
      <c r="K750" s="6"/>
      <c r="L750" s="6"/>
      <c r="M750" s="6"/>
      <c r="N750" s="6"/>
      <c r="O750" s="6"/>
      <c r="P750" s="7"/>
      <c r="Q750" s="1"/>
      <c r="R750" s="1"/>
    </row>
    <row r="751" spans="1:18" s="5" customFormat="1" x14ac:dyDescent="0.2">
      <c r="A751" s="1"/>
      <c r="B751" s="1"/>
      <c r="C751" s="2"/>
      <c r="D751" s="3"/>
      <c r="E751" s="4"/>
      <c r="F751" s="4"/>
      <c r="G751" s="5" t="str">
        <f t="shared" si="16"/>
        <v xml:space="preserve">  </v>
      </c>
      <c r="I751" s="1"/>
      <c r="J751" s="1"/>
      <c r="K751" s="6"/>
      <c r="L751" s="6"/>
      <c r="M751" s="6"/>
      <c r="N751" s="6"/>
      <c r="O751" s="6"/>
      <c r="P751" s="7"/>
      <c r="Q751" s="1"/>
      <c r="R751" s="1"/>
    </row>
    <row r="752" spans="1:18" s="5" customFormat="1" x14ac:dyDescent="0.2">
      <c r="A752" s="1"/>
      <c r="B752" s="1"/>
      <c r="C752" s="2"/>
      <c r="D752" s="3"/>
      <c r="E752" s="4"/>
      <c r="F752" s="4"/>
      <c r="G752" s="5" t="str">
        <f t="shared" si="16"/>
        <v xml:space="preserve">  </v>
      </c>
      <c r="I752" s="1"/>
      <c r="J752" s="1"/>
      <c r="K752" s="6"/>
      <c r="L752" s="6"/>
      <c r="M752" s="6"/>
      <c r="N752" s="6"/>
      <c r="O752" s="6"/>
      <c r="P752" s="7"/>
      <c r="Q752" s="1"/>
      <c r="R752" s="1"/>
    </row>
    <row r="753" spans="1:18" s="5" customFormat="1" x14ac:dyDescent="0.2">
      <c r="A753" s="1"/>
      <c r="B753" s="1"/>
      <c r="C753" s="2"/>
      <c r="D753" s="3"/>
      <c r="E753" s="4"/>
      <c r="F753" s="4"/>
      <c r="G753" s="5" t="str">
        <f t="shared" si="16"/>
        <v xml:space="preserve">  </v>
      </c>
      <c r="I753" s="1"/>
      <c r="J753" s="1"/>
      <c r="K753" s="6"/>
      <c r="L753" s="6"/>
      <c r="M753" s="6"/>
      <c r="N753" s="6"/>
      <c r="O753" s="6"/>
      <c r="P753" s="7"/>
      <c r="Q753" s="1"/>
      <c r="R753" s="1"/>
    </row>
    <row r="754" spans="1:18" s="5" customFormat="1" x14ac:dyDescent="0.2">
      <c r="A754" s="1"/>
      <c r="B754" s="1"/>
      <c r="C754" s="2"/>
      <c r="D754" s="3"/>
      <c r="E754" s="4"/>
      <c r="F754" s="4"/>
      <c r="G754" s="5" t="str">
        <f t="shared" si="16"/>
        <v xml:space="preserve">  </v>
      </c>
      <c r="I754" s="1"/>
      <c r="J754" s="1"/>
      <c r="K754" s="6"/>
      <c r="L754" s="6"/>
      <c r="M754" s="6"/>
      <c r="N754" s="6"/>
      <c r="O754" s="6"/>
      <c r="P754" s="7"/>
      <c r="Q754" s="1"/>
      <c r="R754" s="1"/>
    </row>
    <row r="755" spans="1:18" s="5" customFormat="1" x14ac:dyDescent="0.2">
      <c r="A755" s="1"/>
      <c r="B755" s="1"/>
      <c r="C755" s="2"/>
      <c r="D755" s="3"/>
      <c r="E755" s="4"/>
      <c r="F755" s="4"/>
      <c r="G755" s="5" t="str">
        <f t="shared" si="16"/>
        <v xml:space="preserve">  </v>
      </c>
      <c r="I755" s="1"/>
      <c r="J755" s="1"/>
      <c r="K755" s="6"/>
      <c r="L755" s="6"/>
      <c r="M755" s="6"/>
      <c r="N755" s="6"/>
      <c r="O755" s="6"/>
      <c r="P755" s="7"/>
      <c r="Q755" s="1"/>
      <c r="R755" s="1"/>
    </row>
    <row r="756" spans="1:18" s="5" customFormat="1" x14ac:dyDescent="0.2">
      <c r="A756" s="1"/>
      <c r="B756" s="1"/>
      <c r="C756" s="2"/>
      <c r="D756" s="3"/>
      <c r="E756" s="4"/>
      <c r="F756" s="4"/>
      <c r="G756" s="5" t="str">
        <f t="shared" si="16"/>
        <v xml:space="preserve">  </v>
      </c>
      <c r="I756" s="1"/>
      <c r="J756" s="1"/>
      <c r="K756" s="6"/>
      <c r="L756" s="6"/>
      <c r="M756" s="6"/>
      <c r="N756" s="6"/>
      <c r="O756" s="6"/>
      <c r="P756" s="7"/>
      <c r="Q756" s="1"/>
      <c r="R756" s="1"/>
    </row>
    <row r="757" spans="1:18" s="5" customFormat="1" x14ac:dyDescent="0.2">
      <c r="A757" s="1"/>
      <c r="B757" s="1"/>
      <c r="C757" s="2"/>
      <c r="D757" s="3"/>
      <c r="E757" s="4"/>
      <c r="F757" s="4"/>
      <c r="G757" s="5" t="str">
        <f t="shared" si="16"/>
        <v xml:space="preserve">  </v>
      </c>
      <c r="I757" s="1"/>
      <c r="J757" s="1"/>
      <c r="K757" s="6"/>
      <c r="L757" s="6"/>
      <c r="M757" s="6"/>
      <c r="N757" s="6"/>
      <c r="O757" s="6"/>
      <c r="P757" s="7"/>
      <c r="Q757" s="1"/>
      <c r="R757" s="1"/>
    </row>
    <row r="758" spans="1:18" s="5" customFormat="1" x14ac:dyDescent="0.2">
      <c r="A758" s="1"/>
      <c r="B758" s="1"/>
      <c r="C758" s="2"/>
      <c r="D758" s="3"/>
      <c r="E758" s="4"/>
      <c r="F758" s="4"/>
      <c r="G758" s="5" t="str">
        <f t="shared" si="16"/>
        <v xml:space="preserve">  </v>
      </c>
      <c r="I758" s="1"/>
      <c r="J758" s="1"/>
      <c r="K758" s="6"/>
      <c r="L758" s="6"/>
      <c r="M758" s="6"/>
      <c r="N758" s="6"/>
      <c r="O758" s="6"/>
      <c r="P758" s="7"/>
      <c r="Q758" s="1"/>
      <c r="R758" s="1"/>
    </row>
    <row r="759" spans="1:18" s="5" customFormat="1" x14ac:dyDescent="0.2">
      <c r="A759" s="1"/>
      <c r="B759" s="1"/>
      <c r="C759" s="2"/>
      <c r="D759" s="3"/>
      <c r="E759" s="4"/>
      <c r="F759" s="4"/>
      <c r="G759" s="5" t="str">
        <f t="shared" si="16"/>
        <v xml:space="preserve">  </v>
      </c>
      <c r="I759" s="1"/>
      <c r="J759" s="1"/>
      <c r="K759" s="6"/>
      <c r="L759" s="6"/>
      <c r="M759" s="6"/>
      <c r="N759" s="6"/>
      <c r="O759" s="6"/>
      <c r="P759" s="7"/>
      <c r="Q759" s="1"/>
      <c r="R759" s="1"/>
    </row>
    <row r="760" spans="1:18" s="5" customFormat="1" x14ac:dyDescent="0.2">
      <c r="A760" s="1"/>
      <c r="B760" s="1"/>
      <c r="C760" s="2"/>
      <c r="D760" s="3"/>
      <c r="E760" s="4"/>
      <c r="F760" s="4"/>
      <c r="G760" s="5" t="str">
        <f t="shared" si="16"/>
        <v xml:space="preserve">  </v>
      </c>
      <c r="I760" s="1"/>
      <c r="J760" s="1"/>
      <c r="K760" s="6"/>
      <c r="L760" s="6"/>
      <c r="M760" s="6"/>
      <c r="N760" s="6"/>
      <c r="O760" s="6"/>
      <c r="P760" s="7"/>
      <c r="Q760" s="1"/>
      <c r="R760" s="1"/>
    </row>
    <row r="761" spans="1:18" s="5" customFormat="1" x14ac:dyDescent="0.2">
      <c r="A761" s="1"/>
      <c r="B761" s="1"/>
      <c r="C761" s="2"/>
      <c r="D761" s="3"/>
      <c r="E761" s="4"/>
      <c r="F761" s="4"/>
      <c r="G761" s="5" t="str">
        <f t="shared" si="16"/>
        <v xml:space="preserve">  </v>
      </c>
      <c r="I761" s="1"/>
      <c r="J761" s="1"/>
      <c r="K761" s="6"/>
      <c r="L761" s="6"/>
      <c r="M761" s="6"/>
      <c r="N761" s="6"/>
      <c r="O761" s="6"/>
      <c r="P761" s="7"/>
      <c r="Q761" s="1"/>
      <c r="R761" s="1"/>
    </row>
    <row r="762" spans="1:18" s="5" customFormat="1" x14ac:dyDescent="0.2">
      <c r="A762" s="1"/>
      <c r="B762" s="1"/>
      <c r="C762" s="2"/>
      <c r="D762" s="3"/>
      <c r="E762" s="4"/>
      <c r="F762" s="4"/>
      <c r="G762" s="5" t="str">
        <f t="shared" ref="G762:G825" si="17">IF(E762=0,"  ",(IF(F762=0,"  ",+E762*F762)))</f>
        <v xml:space="preserve">  </v>
      </c>
      <c r="I762" s="1"/>
      <c r="J762" s="1"/>
      <c r="K762" s="6"/>
      <c r="L762" s="6"/>
      <c r="M762" s="6"/>
      <c r="N762" s="6"/>
      <c r="O762" s="6"/>
      <c r="P762" s="7"/>
      <c r="Q762" s="1"/>
      <c r="R762" s="1"/>
    </row>
    <row r="763" spans="1:18" s="5" customFormat="1" x14ac:dyDescent="0.2">
      <c r="A763" s="1"/>
      <c r="B763" s="1"/>
      <c r="C763" s="2"/>
      <c r="D763" s="3"/>
      <c r="E763" s="4"/>
      <c r="F763" s="4"/>
      <c r="G763" s="5" t="str">
        <f t="shared" si="17"/>
        <v xml:space="preserve">  </v>
      </c>
      <c r="I763" s="1"/>
      <c r="J763" s="1"/>
      <c r="K763" s="6"/>
      <c r="L763" s="6"/>
      <c r="M763" s="6"/>
      <c r="N763" s="6"/>
      <c r="O763" s="6"/>
      <c r="P763" s="7"/>
      <c r="Q763" s="1"/>
      <c r="R763" s="1"/>
    </row>
    <row r="764" spans="1:18" s="5" customFormat="1" x14ac:dyDescent="0.2">
      <c r="A764" s="1"/>
      <c r="B764" s="1"/>
      <c r="C764" s="2"/>
      <c r="D764" s="3"/>
      <c r="E764" s="4"/>
      <c r="F764" s="4"/>
      <c r="G764" s="5" t="str">
        <f t="shared" si="17"/>
        <v xml:space="preserve">  </v>
      </c>
      <c r="I764" s="1"/>
      <c r="J764" s="1"/>
      <c r="K764" s="6"/>
      <c r="L764" s="6"/>
      <c r="M764" s="6"/>
      <c r="N764" s="6"/>
      <c r="O764" s="6"/>
      <c r="P764" s="7"/>
      <c r="Q764" s="1"/>
      <c r="R764" s="1"/>
    </row>
    <row r="765" spans="1:18" s="5" customFormat="1" x14ac:dyDescent="0.2">
      <c r="A765" s="1"/>
      <c r="B765" s="1"/>
      <c r="C765" s="2"/>
      <c r="D765" s="3"/>
      <c r="E765" s="4"/>
      <c r="F765" s="4"/>
      <c r="G765" s="5" t="str">
        <f t="shared" si="17"/>
        <v xml:space="preserve">  </v>
      </c>
      <c r="I765" s="1"/>
      <c r="J765" s="1"/>
      <c r="K765" s="6"/>
      <c r="L765" s="6"/>
      <c r="M765" s="6"/>
      <c r="N765" s="6"/>
      <c r="O765" s="6"/>
      <c r="P765" s="7"/>
      <c r="Q765" s="1"/>
      <c r="R765" s="1"/>
    </row>
    <row r="766" spans="1:18" s="5" customFormat="1" x14ac:dyDescent="0.2">
      <c r="A766" s="1"/>
      <c r="B766" s="1"/>
      <c r="C766" s="2"/>
      <c r="D766" s="3"/>
      <c r="E766" s="4"/>
      <c r="F766" s="4"/>
      <c r="G766" s="5" t="str">
        <f t="shared" si="17"/>
        <v xml:space="preserve">  </v>
      </c>
      <c r="I766" s="1"/>
      <c r="J766" s="1"/>
      <c r="K766" s="6"/>
      <c r="L766" s="6"/>
      <c r="M766" s="6"/>
      <c r="N766" s="6"/>
      <c r="O766" s="6"/>
      <c r="P766" s="7"/>
      <c r="Q766" s="1"/>
      <c r="R766" s="1"/>
    </row>
    <row r="767" spans="1:18" s="5" customFormat="1" x14ac:dyDescent="0.2">
      <c r="A767" s="1"/>
      <c r="B767" s="1"/>
      <c r="C767" s="2"/>
      <c r="D767" s="3"/>
      <c r="E767" s="4"/>
      <c r="F767" s="4"/>
      <c r="G767" s="5" t="str">
        <f t="shared" si="17"/>
        <v xml:space="preserve">  </v>
      </c>
      <c r="I767" s="1"/>
      <c r="J767" s="1"/>
      <c r="K767" s="6"/>
      <c r="L767" s="6"/>
      <c r="M767" s="6"/>
      <c r="N767" s="6"/>
      <c r="O767" s="6"/>
      <c r="P767" s="7"/>
      <c r="Q767" s="1"/>
      <c r="R767" s="1"/>
    </row>
    <row r="768" spans="1:18" s="5" customFormat="1" x14ac:dyDescent="0.2">
      <c r="A768" s="1"/>
      <c r="B768" s="1"/>
      <c r="C768" s="2"/>
      <c r="D768" s="3"/>
      <c r="E768" s="4"/>
      <c r="F768" s="4"/>
      <c r="G768" s="5" t="str">
        <f t="shared" si="17"/>
        <v xml:space="preserve">  </v>
      </c>
      <c r="I768" s="1"/>
      <c r="J768" s="1"/>
      <c r="K768" s="6"/>
      <c r="L768" s="6"/>
      <c r="M768" s="6"/>
      <c r="N768" s="6"/>
      <c r="O768" s="6"/>
      <c r="P768" s="7"/>
      <c r="Q768" s="1"/>
      <c r="R768" s="1"/>
    </row>
    <row r="769" spans="1:18" s="5" customFormat="1" x14ac:dyDescent="0.2">
      <c r="A769" s="1"/>
      <c r="B769" s="1"/>
      <c r="C769" s="2"/>
      <c r="D769" s="3"/>
      <c r="E769" s="4"/>
      <c r="F769" s="4"/>
      <c r="G769" s="5" t="str">
        <f t="shared" si="17"/>
        <v xml:space="preserve">  </v>
      </c>
      <c r="I769" s="1"/>
      <c r="J769" s="1"/>
      <c r="K769" s="6"/>
      <c r="L769" s="6"/>
      <c r="M769" s="6"/>
      <c r="N769" s="6"/>
      <c r="O769" s="6"/>
      <c r="P769" s="7"/>
      <c r="Q769" s="1"/>
      <c r="R769" s="1"/>
    </row>
    <row r="770" spans="1:18" s="5" customFormat="1" x14ac:dyDescent="0.2">
      <c r="A770" s="1"/>
      <c r="B770" s="1"/>
      <c r="C770" s="2"/>
      <c r="D770" s="3"/>
      <c r="E770" s="4"/>
      <c r="F770" s="4"/>
      <c r="G770" s="5" t="str">
        <f t="shared" si="17"/>
        <v xml:space="preserve">  </v>
      </c>
      <c r="I770" s="1"/>
      <c r="J770" s="1"/>
      <c r="K770" s="6"/>
      <c r="L770" s="6"/>
      <c r="M770" s="6"/>
      <c r="N770" s="6"/>
      <c r="O770" s="6"/>
      <c r="P770" s="7"/>
      <c r="Q770" s="1"/>
      <c r="R770" s="1"/>
    </row>
    <row r="771" spans="1:18" s="5" customFormat="1" x14ac:dyDescent="0.2">
      <c r="A771" s="1"/>
      <c r="B771" s="1"/>
      <c r="C771" s="2"/>
      <c r="D771" s="3"/>
      <c r="E771" s="4"/>
      <c r="F771" s="4"/>
      <c r="G771" s="5" t="str">
        <f t="shared" si="17"/>
        <v xml:space="preserve">  </v>
      </c>
      <c r="I771" s="1"/>
      <c r="J771" s="1"/>
      <c r="K771" s="6"/>
      <c r="L771" s="6"/>
      <c r="M771" s="6"/>
      <c r="N771" s="6"/>
      <c r="O771" s="6"/>
      <c r="P771" s="7"/>
      <c r="Q771" s="1"/>
      <c r="R771" s="1"/>
    </row>
    <row r="772" spans="1:18" s="5" customFormat="1" x14ac:dyDescent="0.2">
      <c r="A772" s="1"/>
      <c r="B772" s="1"/>
      <c r="C772" s="2"/>
      <c r="D772" s="3"/>
      <c r="E772" s="4"/>
      <c r="F772" s="4"/>
      <c r="G772" s="5" t="str">
        <f t="shared" si="17"/>
        <v xml:space="preserve">  </v>
      </c>
      <c r="I772" s="1"/>
      <c r="J772" s="1"/>
      <c r="K772" s="6"/>
      <c r="L772" s="6"/>
      <c r="M772" s="6"/>
      <c r="N772" s="6"/>
      <c r="O772" s="6"/>
      <c r="P772" s="7"/>
      <c r="Q772" s="1"/>
      <c r="R772" s="1"/>
    </row>
    <row r="773" spans="1:18" s="5" customFormat="1" x14ac:dyDescent="0.2">
      <c r="A773" s="1"/>
      <c r="B773" s="1"/>
      <c r="C773" s="2"/>
      <c r="D773" s="3"/>
      <c r="E773" s="4"/>
      <c r="F773" s="4"/>
      <c r="G773" s="5" t="str">
        <f t="shared" si="17"/>
        <v xml:space="preserve">  </v>
      </c>
      <c r="I773" s="1"/>
      <c r="J773" s="1"/>
      <c r="K773" s="6"/>
      <c r="L773" s="6"/>
      <c r="M773" s="6"/>
      <c r="N773" s="6"/>
      <c r="O773" s="6"/>
      <c r="P773" s="7"/>
      <c r="Q773" s="1"/>
      <c r="R773" s="1"/>
    </row>
    <row r="774" spans="1:18" s="5" customFormat="1" x14ac:dyDescent="0.2">
      <c r="A774" s="1"/>
      <c r="B774" s="1"/>
      <c r="C774" s="2"/>
      <c r="D774" s="3"/>
      <c r="E774" s="4"/>
      <c r="F774" s="4"/>
      <c r="G774" s="5" t="str">
        <f t="shared" si="17"/>
        <v xml:space="preserve">  </v>
      </c>
      <c r="I774" s="1"/>
      <c r="J774" s="1"/>
      <c r="K774" s="6"/>
      <c r="L774" s="6"/>
      <c r="M774" s="6"/>
      <c r="N774" s="6"/>
      <c r="O774" s="6"/>
      <c r="P774" s="7"/>
      <c r="Q774" s="1"/>
      <c r="R774" s="1"/>
    </row>
    <row r="775" spans="1:18" s="5" customFormat="1" x14ac:dyDescent="0.2">
      <c r="A775" s="1"/>
      <c r="B775" s="1"/>
      <c r="C775" s="2"/>
      <c r="D775" s="3"/>
      <c r="E775" s="4"/>
      <c r="F775" s="4"/>
      <c r="G775" s="5" t="str">
        <f t="shared" si="17"/>
        <v xml:space="preserve">  </v>
      </c>
      <c r="I775" s="1"/>
      <c r="J775" s="1"/>
      <c r="K775" s="6"/>
      <c r="L775" s="6"/>
      <c r="M775" s="6"/>
      <c r="N775" s="6"/>
      <c r="O775" s="6"/>
      <c r="P775" s="7"/>
      <c r="Q775" s="1"/>
      <c r="R775" s="1"/>
    </row>
    <row r="776" spans="1:18" s="5" customFormat="1" x14ac:dyDescent="0.2">
      <c r="A776" s="1"/>
      <c r="B776" s="1"/>
      <c r="C776" s="2"/>
      <c r="D776" s="3"/>
      <c r="E776" s="4"/>
      <c r="F776" s="4"/>
      <c r="G776" s="5" t="str">
        <f t="shared" si="17"/>
        <v xml:space="preserve">  </v>
      </c>
      <c r="I776" s="1"/>
      <c r="J776" s="1"/>
      <c r="K776" s="6"/>
      <c r="L776" s="6"/>
      <c r="M776" s="6"/>
      <c r="N776" s="6"/>
      <c r="O776" s="6"/>
      <c r="P776" s="7"/>
      <c r="Q776" s="1"/>
      <c r="R776" s="1"/>
    </row>
    <row r="777" spans="1:18" s="5" customFormat="1" x14ac:dyDescent="0.2">
      <c r="A777" s="1"/>
      <c r="B777" s="1"/>
      <c r="C777" s="2"/>
      <c r="D777" s="3"/>
      <c r="E777" s="4"/>
      <c r="F777" s="4"/>
      <c r="G777" s="5" t="str">
        <f t="shared" si="17"/>
        <v xml:space="preserve">  </v>
      </c>
      <c r="I777" s="1"/>
      <c r="J777" s="1"/>
      <c r="K777" s="6"/>
      <c r="L777" s="6"/>
      <c r="M777" s="6"/>
      <c r="N777" s="6"/>
      <c r="O777" s="6"/>
      <c r="P777" s="7"/>
      <c r="Q777" s="1"/>
      <c r="R777" s="1"/>
    </row>
    <row r="778" spans="1:18" s="5" customFormat="1" x14ac:dyDescent="0.2">
      <c r="A778" s="1"/>
      <c r="B778" s="1"/>
      <c r="C778" s="2"/>
      <c r="D778" s="3"/>
      <c r="E778" s="4"/>
      <c r="F778" s="4"/>
      <c r="G778" s="5" t="str">
        <f t="shared" si="17"/>
        <v xml:space="preserve">  </v>
      </c>
      <c r="I778" s="1"/>
      <c r="J778" s="1"/>
      <c r="K778" s="6"/>
      <c r="L778" s="6"/>
      <c r="M778" s="6"/>
      <c r="N778" s="6"/>
      <c r="O778" s="6"/>
      <c r="P778" s="7"/>
      <c r="Q778" s="1"/>
      <c r="R778" s="1"/>
    </row>
    <row r="779" spans="1:18" s="5" customFormat="1" x14ac:dyDescent="0.2">
      <c r="A779" s="1"/>
      <c r="B779" s="1"/>
      <c r="C779" s="2"/>
      <c r="D779" s="3"/>
      <c r="E779" s="4"/>
      <c r="F779" s="4"/>
      <c r="G779" s="5" t="str">
        <f t="shared" si="17"/>
        <v xml:space="preserve">  </v>
      </c>
      <c r="I779" s="1"/>
      <c r="J779" s="1"/>
      <c r="K779" s="6"/>
      <c r="L779" s="6"/>
      <c r="M779" s="6"/>
      <c r="N779" s="6"/>
      <c r="O779" s="6"/>
      <c r="P779" s="7"/>
      <c r="Q779" s="1"/>
      <c r="R779" s="1"/>
    </row>
    <row r="780" spans="1:18" s="5" customFormat="1" x14ac:dyDescent="0.2">
      <c r="A780" s="1"/>
      <c r="B780" s="1"/>
      <c r="C780" s="2"/>
      <c r="D780" s="3"/>
      <c r="E780" s="4"/>
      <c r="F780" s="4"/>
      <c r="G780" s="5" t="str">
        <f t="shared" si="17"/>
        <v xml:space="preserve">  </v>
      </c>
      <c r="I780" s="1"/>
      <c r="J780" s="1"/>
      <c r="K780" s="6"/>
      <c r="L780" s="6"/>
      <c r="M780" s="6"/>
      <c r="N780" s="6"/>
      <c r="O780" s="6"/>
      <c r="P780" s="7"/>
      <c r="Q780" s="1"/>
      <c r="R780" s="1"/>
    </row>
    <row r="781" spans="1:18" s="5" customFormat="1" x14ac:dyDescent="0.2">
      <c r="A781" s="1"/>
      <c r="B781" s="1"/>
      <c r="C781" s="2"/>
      <c r="D781" s="3"/>
      <c r="E781" s="4"/>
      <c r="F781" s="4"/>
      <c r="G781" s="5" t="str">
        <f t="shared" si="17"/>
        <v xml:space="preserve">  </v>
      </c>
      <c r="I781" s="1"/>
      <c r="J781" s="1"/>
      <c r="K781" s="6"/>
      <c r="L781" s="6"/>
      <c r="M781" s="6"/>
      <c r="N781" s="6"/>
      <c r="O781" s="6"/>
      <c r="P781" s="7"/>
      <c r="Q781" s="1"/>
      <c r="R781" s="1"/>
    </row>
    <row r="782" spans="1:18" s="5" customFormat="1" x14ac:dyDescent="0.2">
      <c r="A782" s="1"/>
      <c r="B782" s="1"/>
      <c r="C782" s="2"/>
      <c r="D782" s="3"/>
      <c r="E782" s="4"/>
      <c r="F782" s="4"/>
      <c r="G782" s="5" t="str">
        <f t="shared" si="17"/>
        <v xml:space="preserve">  </v>
      </c>
      <c r="I782" s="1"/>
      <c r="J782" s="1"/>
      <c r="K782" s="6"/>
      <c r="L782" s="6"/>
      <c r="M782" s="6"/>
      <c r="N782" s="6"/>
      <c r="O782" s="6"/>
      <c r="P782" s="7"/>
      <c r="Q782" s="1"/>
      <c r="R782" s="1"/>
    </row>
    <row r="783" spans="1:18" s="5" customFormat="1" x14ac:dyDescent="0.2">
      <c r="A783" s="1"/>
      <c r="B783" s="1"/>
      <c r="C783" s="2"/>
      <c r="D783" s="3"/>
      <c r="E783" s="4"/>
      <c r="F783" s="4"/>
      <c r="G783" s="5" t="str">
        <f t="shared" si="17"/>
        <v xml:space="preserve">  </v>
      </c>
      <c r="I783" s="1"/>
      <c r="J783" s="1"/>
      <c r="K783" s="6"/>
      <c r="L783" s="6"/>
      <c r="M783" s="6"/>
      <c r="N783" s="6"/>
      <c r="O783" s="6"/>
      <c r="P783" s="7"/>
      <c r="Q783" s="1"/>
      <c r="R783" s="1"/>
    </row>
    <row r="784" spans="1:18" s="5" customFormat="1" x14ac:dyDescent="0.2">
      <c r="A784" s="1"/>
      <c r="B784" s="1"/>
      <c r="C784" s="2"/>
      <c r="D784" s="3"/>
      <c r="E784" s="4"/>
      <c r="F784" s="4"/>
      <c r="G784" s="5" t="str">
        <f t="shared" si="17"/>
        <v xml:space="preserve">  </v>
      </c>
      <c r="I784" s="1"/>
      <c r="J784" s="1"/>
      <c r="K784" s="6"/>
      <c r="L784" s="6"/>
      <c r="M784" s="6"/>
      <c r="N784" s="6"/>
      <c r="O784" s="6"/>
      <c r="P784" s="7"/>
      <c r="Q784" s="1"/>
      <c r="R784" s="1"/>
    </row>
    <row r="785" spans="1:18" s="5" customFormat="1" x14ac:dyDescent="0.2">
      <c r="A785" s="1"/>
      <c r="B785" s="1"/>
      <c r="C785" s="2"/>
      <c r="D785" s="3"/>
      <c r="E785" s="4"/>
      <c r="F785" s="4"/>
      <c r="G785" s="5" t="str">
        <f t="shared" si="17"/>
        <v xml:space="preserve">  </v>
      </c>
      <c r="I785" s="1"/>
      <c r="J785" s="1"/>
      <c r="K785" s="6"/>
      <c r="L785" s="6"/>
      <c r="M785" s="6"/>
      <c r="N785" s="6"/>
      <c r="O785" s="6"/>
      <c r="P785" s="7"/>
      <c r="Q785" s="1"/>
      <c r="R785" s="1"/>
    </row>
    <row r="786" spans="1:18" s="5" customFormat="1" x14ac:dyDescent="0.2">
      <c r="A786" s="1"/>
      <c r="B786" s="1"/>
      <c r="C786" s="2"/>
      <c r="D786" s="3"/>
      <c r="E786" s="4"/>
      <c r="F786" s="4"/>
      <c r="G786" s="5" t="str">
        <f t="shared" si="17"/>
        <v xml:space="preserve">  </v>
      </c>
      <c r="I786" s="1"/>
      <c r="J786" s="1"/>
      <c r="K786" s="6"/>
      <c r="L786" s="6"/>
      <c r="M786" s="6"/>
      <c r="N786" s="6"/>
      <c r="O786" s="6"/>
      <c r="P786" s="7"/>
      <c r="Q786" s="1"/>
      <c r="R786" s="1"/>
    </row>
    <row r="787" spans="1:18" s="5" customFormat="1" x14ac:dyDescent="0.2">
      <c r="A787" s="1"/>
      <c r="B787" s="1"/>
      <c r="C787" s="2"/>
      <c r="D787" s="3"/>
      <c r="E787" s="4"/>
      <c r="F787" s="4"/>
      <c r="G787" s="5" t="str">
        <f t="shared" si="17"/>
        <v xml:space="preserve">  </v>
      </c>
      <c r="I787" s="1"/>
      <c r="J787" s="1"/>
      <c r="K787" s="6"/>
      <c r="L787" s="6"/>
      <c r="M787" s="6"/>
      <c r="N787" s="6"/>
      <c r="O787" s="6"/>
      <c r="P787" s="7"/>
      <c r="Q787" s="1"/>
      <c r="R787" s="1"/>
    </row>
    <row r="788" spans="1:18" s="5" customFormat="1" x14ac:dyDescent="0.2">
      <c r="A788" s="1"/>
      <c r="B788" s="1"/>
      <c r="C788" s="2"/>
      <c r="D788" s="3"/>
      <c r="E788" s="4"/>
      <c r="F788" s="4"/>
      <c r="G788" s="5" t="str">
        <f t="shared" si="17"/>
        <v xml:space="preserve">  </v>
      </c>
      <c r="I788" s="1"/>
      <c r="J788" s="1"/>
      <c r="K788" s="6"/>
      <c r="L788" s="6"/>
      <c r="M788" s="6"/>
      <c r="N788" s="6"/>
      <c r="O788" s="6"/>
      <c r="P788" s="7"/>
      <c r="Q788" s="1"/>
      <c r="R788" s="1"/>
    </row>
    <row r="789" spans="1:18" s="5" customFormat="1" x14ac:dyDescent="0.2">
      <c r="A789" s="1"/>
      <c r="B789" s="1"/>
      <c r="C789" s="2"/>
      <c r="D789" s="3"/>
      <c r="E789" s="4"/>
      <c r="F789" s="4"/>
      <c r="G789" s="5" t="str">
        <f t="shared" si="17"/>
        <v xml:space="preserve">  </v>
      </c>
      <c r="I789" s="1"/>
      <c r="J789" s="1"/>
      <c r="K789" s="6"/>
      <c r="L789" s="6"/>
      <c r="M789" s="6"/>
      <c r="N789" s="6"/>
      <c r="O789" s="6"/>
      <c r="P789" s="7"/>
      <c r="Q789" s="1"/>
      <c r="R789" s="1"/>
    </row>
    <row r="790" spans="1:18" s="5" customFormat="1" x14ac:dyDescent="0.2">
      <c r="A790" s="1"/>
      <c r="B790" s="1"/>
      <c r="C790" s="2"/>
      <c r="D790" s="3"/>
      <c r="E790" s="4"/>
      <c r="F790" s="4"/>
      <c r="G790" s="5" t="str">
        <f t="shared" si="17"/>
        <v xml:space="preserve">  </v>
      </c>
      <c r="I790" s="1"/>
      <c r="J790" s="1"/>
      <c r="K790" s="6"/>
      <c r="L790" s="6"/>
      <c r="M790" s="6"/>
      <c r="N790" s="6"/>
      <c r="O790" s="6"/>
      <c r="P790" s="7"/>
      <c r="Q790" s="1"/>
      <c r="R790" s="1"/>
    </row>
    <row r="791" spans="1:18" s="5" customFormat="1" x14ac:dyDescent="0.2">
      <c r="A791" s="1"/>
      <c r="B791" s="1"/>
      <c r="C791" s="2"/>
      <c r="D791" s="3"/>
      <c r="E791" s="4"/>
      <c r="F791" s="4"/>
      <c r="G791" s="5" t="str">
        <f t="shared" si="17"/>
        <v xml:space="preserve">  </v>
      </c>
      <c r="I791" s="1"/>
      <c r="J791" s="1"/>
      <c r="K791" s="6"/>
      <c r="L791" s="6"/>
      <c r="M791" s="6"/>
      <c r="N791" s="6"/>
      <c r="O791" s="6"/>
      <c r="P791" s="7"/>
      <c r="Q791" s="1"/>
      <c r="R791" s="1"/>
    </row>
    <row r="792" spans="1:18" s="5" customFormat="1" x14ac:dyDescent="0.2">
      <c r="A792" s="1"/>
      <c r="B792" s="1"/>
      <c r="C792" s="2"/>
      <c r="D792" s="3"/>
      <c r="E792" s="4"/>
      <c r="F792" s="4"/>
      <c r="G792" s="5" t="str">
        <f t="shared" si="17"/>
        <v xml:space="preserve">  </v>
      </c>
      <c r="I792" s="1"/>
      <c r="J792" s="1"/>
      <c r="K792" s="6"/>
      <c r="L792" s="6"/>
      <c r="M792" s="6"/>
      <c r="N792" s="6"/>
      <c r="O792" s="6"/>
      <c r="P792" s="7"/>
      <c r="Q792" s="1"/>
      <c r="R792" s="1"/>
    </row>
    <row r="793" spans="1:18" s="5" customFormat="1" x14ac:dyDescent="0.2">
      <c r="A793" s="1"/>
      <c r="B793" s="1"/>
      <c r="C793" s="2"/>
      <c r="D793" s="3"/>
      <c r="E793" s="4"/>
      <c r="F793" s="4"/>
      <c r="G793" s="5" t="str">
        <f t="shared" si="17"/>
        <v xml:space="preserve">  </v>
      </c>
      <c r="I793" s="1"/>
      <c r="J793" s="1"/>
      <c r="K793" s="6"/>
      <c r="L793" s="6"/>
      <c r="M793" s="6"/>
      <c r="N793" s="6"/>
      <c r="O793" s="6"/>
      <c r="P793" s="7"/>
      <c r="Q793" s="1"/>
      <c r="R793" s="1"/>
    </row>
    <row r="794" spans="1:18" s="5" customFormat="1" x14ac:dyDescent="0.2">
      <c r="A794" s="1"/>
      <c r="B794" s="1"/>
      <c r="C794" s="2"/>
      <c r="D794" s="3"/>
      <c r="E794" s="4"/>
      <c r="F794" s="4"/>
      <c r="G794" s="5" t="str">
        <f t="shared" si="17"/>
        <v xml:space="preserve">  </v>
      </c>
      <c r="I794" s="1"/>
      <c r="J794" s="1"/>
      <c r="K794" s="6"/>
      <c r="L794" s="6"/>
      <c r="M794" s="6"/>
      <c r="N794" s="6"/>
      <c r="O794" s="6"/>
      <c r="P794" s="7"/>
      <c r="Q794" s="1"/>
      <c r="R794" s="1"/>
    </row>
    <row r="795" spans="1:18" s="5" customFormat="1" x14ac:dyDescent="0.2">
      <c r="A795" s="1"/>
      <c r="B795" s="1"/>
      <c r="C795" s="2"/>
      <c r="D795" s="3"/>
      <c r="E795" s="4"/>
      <c r="F795" s="4"/>
      <c r="G795" s="5" t="str">
        <f t="shared" si="17"/>
        <v xml:space="preserve">  </v>
      </c>
      <c r="I795" s="1"/>
      <c r="J795" s="1"/>
      <c r="K795" s="6"/>
      <c r="L795" s="6"/>
      <c r="M795" s="6"/>
      <c r="N795" s="6"/>
      <c r="O795" s="6"/>
      <c r="P795" s="7"/>
      <c r="Q795" s="1"/>
      <c r="R795" s="1"/>
    </row>
    <row r="796" spans="1:18" s="5" customFormat="1" x14ac:dyDescent="0.2">
      <c r="A796" s="1"/>
      <c r="B796" s="1"/>
      <c r="C796" s="2"/>
      <c r="D796" s="3"/>
      <c r="E796" s="4"/>
      <c r="F796" s="4"/>
      <c r="G796" s="5" t="str">
        <f t="shared" si="17"/>
        <v xml:space="preserve">  </v>
      </c>
      <c r="I796" s="1"/>
      <c r="J796" s="1"/>
      <c r="K796" s="6"/>
      <c r="L796" s="6"/>
      <c r="M796" s="6"/>
      <c r="N796" s="6"/>
      <c r="O796" s="6"/>
      <c r="P796" s="7"/>
      <c r="Q796" s="1"/>
      <c r="R796" s="1"/>
    </row>
    <row r="797" spans="1:18" s="5" customFormat="1" x14ac:dyDescent="0.2">
      <c r="A797" s="1"/>
      <c r="B797" s="1"/>
      <c r="C797" s="2"/>
      <c r="D797" s="3"/>
      <c r="E797" s="4"/>
      <c r="F797" s="4"/>
      <c r="G797" s="5" t="str">
        <f t="shared" si="17"/>
        <v xml:space="preserve">  </v>
      </c>
      <c r="I797" s="1"/>
      <c r="J797" s="1"/>
      <c r="K797" s="6"/>
      <c r="L797" s="6"/>
      <c r="M797" s="6"/>
      <c r="N797" s="6"/>
      <c r="O797" s="6"/>
      <c r="P797" s="7"/>
      <c r="Q797" s="1"/>
      <c r="R797" s="1"/>
    </row>
    <row r="798" spans="1:18" s="5" customFormat="1" x14ac:dyDescent="0.2">
      <c r="A798" s="1"/>
      <c r="B798" s="1"/>
      <c r="C798" s="2"/>
      <c r="D798" s="3"/>
      <c r="E798" s="4"/>
      <c r="F798" s="4"/>
      <c r="G798" s="5" t="str">
        <f t="shared" si="17"/>
        <v xml:space="preserve">  </v>
      </c>
      <c r="I798" s="1"/>
      <c r="J798" s="1"/>
      <c r="K798" s="6"/>
      <c r="L798" s="6"/>
      <c r="M798" s="6"/>
      <c r="N798" s="6"/>
      <c r="O798" s="6"/>
      <c r="P798" s="7"/>
      <c r="Q798" s="1"/>
      <c r="R798" s="1"/>
    </row>
    <row r="799" spans="1:18" s="5" customFormat="1" x14ac:dyDescent="0.2">
      <c r="A799" s="1"/>
      <c r="B799" s="1"/>
      <c r="C799" s="2"/>
      <c r="D799" s="3"/>
      <c r="E799" s="4"/>
      <c r="F799" s="4"/>
      <c r="G799" s="5" t="str">
        <f t="shared" si="17"/>
        <v xml:space="preserve">  </v>
      </c>
      <c r="I799" s="1"/>
      <c r="J799" s="1"/>
      <c r="K799" s="6"/>
      <c r="L799" s="6"/>
      <c r="M799" s="6"/>
      <c r="N799" s="6"/>
      <c r="O799" s="6"/>
      <c r="P799" s="7"/>
      <c r="Q799" s="1"/>
      <c r="R799" s="1"/>
    </row>
    <row r="800" spans="1:18" s="5" customFormat="1" x14ac:dyDescent="0.2">
      <c r="A800" s="1"/>
      <c r="B800" s="1"/>
      <c r="C800" s="2"/>
      <c r="D800" s="3"/>
      <c r="E800" s="4"/>
      <c r="F800" s="4"/>
      <c r="G800" s="5" t="str">
        <f t="shared" si="17"/>
        <v xml:space="preserve">  </v>
      </c>
      <c r="I800" s="1"/>
      <c r="J800" s="1"/>
      <c r="K800" s="6"/>
      <c r="L800" s="6"/>
      <c r="M800" s="6"/>
      <c r="N800" s="6"/>
      <c r="O800" s="6"/>
      <c r="P800" s="7"/>
      <c r="Q800" s="1"/>
      <c r="R800" s="1"/>
    </row>
    <row r="801" spans="1:18" s="5" customFormat="1" x14ac:dyDescent="0.2">
      <c r="A801" s="1"/>
      <c r="B801" s="1"/>
      <c r="C801" s="2"/>
      <c r="D801" s="3"/>
      <c r="E801" s="4"/>
      <c r="F801" s="4"/>
      <c r="G801" s="5" t="str">
        <f t="shared" si="17"/>
        <v xml:space="preserve">  </v>
      </c>
      <c r="I801" s="1"/>
      <c r="J801" s="1"/>
      <c r="K801" s="6"/>
      <c r="L801" s="6"/>
      <c r="M801" s="6"/>
      <c r="N801" s="6"/>
      <c r="O801" s="6"/>
      <c r="P801" s="7"/>
      <c r="Q801" s="1"/>
      <c r="R801" s="1"/>
    </row>
    <row r="802" spans="1:18" s="5" customFormat="1" x14ac:dyDescent="0.2">
      <c r="A802" s="1"/>
      <c r="B802" s="1"/>
      <c r="C802" s="2"/>
      <c r="D802" s="3"/>
      <c r="E802" s="4"/>
      <c r="F802" s="4"/>
      <c r="G802" s="5" t="str">
        <f t="shared" si="17"/>
        <v xml:space="preserve">  </v>
      </c>
      <c r="I802" s="1"/>
      <c r="J802" s="1"/>
      <c r="K802" s="6"/>
      <c r="L802" s="6"/>
      <c r="M802" s="6"/>
      <c r="N802" s="6"/>
      <c r="O802" s="6"/>
      <c r="P802" s="7"/>
      <c r="Q802" s="1"/>
      <c r="R802" s="1"/>
    </row>
    <row r="803" spans="1:18" s="5" customFormat="1" x14ac:dyDescent="0.2">
      <c r="A803" s="1"/>
      <c r="B803" s="1"/>
      <c r="C803" s="2"/>
      <c r="D803" s="3"/>
      <c r="E803" s="4"/>
      <c r="F803" s="4"/>
      <c r="G803" s="5" t="str">
        <f t="shared" si="17"/>
        <v xml:space="preserve">  </v>
      </c>
      <c r="I803" s="1"/>
      <c r="J803" s="1"/>
      <c r="K803" s="6"/>
      <c r="L803" s="6"/>
      <c r="M803" s="6"/>
      <c r="N803" s="6"/>
      <c r="O803" s="6"/>
      <c r="P803" s="7"/>
      <c r="Q803" s="1"/>
      <c r="R803" s="1"/>
    </row>
    <row r="804" spans="1:18" s="5" customFormat="1" x14ac:dyDescent="0.2">
      <c r="A804" s="1"/>
      <c r="B804" s="1"/>
      <c r="C804" s="2"/>
      <c r="D804" s="3"/>
      <c r="E804" s="4"/>
      <c r="F804" s="4"/>
      <c r="G804" s="5" t="str">
        <f t="shared" si="17"/>
        <v xml:space="preserve">  </v>
      </c>
      <c r="I804" s="1"/>
      <c r="J804" s="1"/>
      <c r="K804" s="6"/>
      <c r="L804" s="6"/>
      <c r="M804" s="6"/>
      <c r="N804" s="6"/>
      <c r="O804" s="6"/>
      <c r="P804" s="7"/>
      <c r="Q804" s="1"/>
      <c r="R804" s="1"/>
    </row>
    <row r="805" spans="1:18" s="5" customFormat="1" x14ac:dyDescent="0.2">
      <c r="A805" s="1"/>
      <c r="B805" s="1"/>
      <c r="C805" s="2"/>
      <c r="D805" s="3"/>
      <c r="E805" s="4"/>
      <c r="F805" s="4"/>
      <c r="G805" s="5" t="str">
        <f t="shared" si="17"/>
        <v xml:space="preserve">  </v>
      </c>
      <c r="I805" s="1"/>
      <c r="J805" s="1"/>
      <c r="K805" s="6"/>
      <c r="L805" s="6"/>
      <c r="M805" s="6"/>
      <c r="N805" s="6"/>
      <c r="O805" s="6"/>
      <c r="P805" s="7"/>
      <c r="Q805" s="1"/>
      <c r="R805" s="1"/>
    </row>
    <row r="806" spans="1:18" s="5" customFormat="1" x14ac:dyDescent="0.2">
      <c r="A806" s="1"/>
      <c r="B806" s="1"/>
      <c r="C806" s="2"/>
      <c r="D806" s="3"/>
      <c r="E806" s="4"/>
      <c r="F806" s="4"/>
      <c r="G806" s="5" t="str">
        <f t="shared" si="17"/>
        <v xml:space="preserve">  </v>
      </c>
      <c r="I806" s="1"/>
      <c r="J806" s="1"/>
      <c r="K806" s="6"/>
      <c r="L806" s="6"/>
      <c r="M806" s="6"/>
      <c r="N806" s="6"/>
      <c r="O806" s="6"/>
      <c r="P806" s="7"/>
      <c r="Q806" s="1"/>
      <c r="R806" s="1"/>
    </row>
    <row r="807" spans="1:18" s="5" customFormat="1" x14ac:dyDescent="0.2">
      <c r="A807" s="1"/>
      <c r="B807" s="1"/>
      <c r="C807" s="2"/>
      <c r="D807" s="3"/>
      <c r="E807" s="4"/>
      <c r="F807" s="4"/>
      <c r="G807" s="5" t="str">
        <f t="shared" si="17"/>
        <v xml:space="preserve">  </v>
      </c>
      <c r="I807" s="1"/>
      <c r="J807" s="1"/>
      <c r="K807" s="6"/>
      <c r="L807" s="6"/>
      <c r="M807" s="6"/>
      <c r="N807" s="6"/>
      <c r="O807" s="6"/>
      <c r="P807" s="7"/>
      <c r="Q807" s="1"/>
      <c r="R807" s="1"/>
    </row>
    <row r="808" spans="1:18" s="5" customFormat="1" x14ac:dyDescent="0.2">
      <c r="A808" s="1"/>
      <c r="B808" s="1"/>
      <c r="C808" s="2"/>
      <c r="D808" s="3"/>
      <c r="E808" s="4"/>
      <c r="F808" s="4"/>
      <c r="G808" s="5" t="str">
        <f t="shared" si="17"/>
        <v xml:space="preserve">  </v>
      </c>
      <c r="I808" s="1"/>
      <c r="J808" s="1"/>
      <c r="K808" s="6"/>
      <c r="L808" s="6"/>
      <c r="M808" s="6"/>
      <c r="N808" s="6"/>
      <c r="O808" s="6"/>
      <c r="P808" s="7"/>
      <c r="Q808" s="1"/>
      <c r="R808" s="1"/>
    </row>
    <row r="809" spans="1:18" s="5" customFormat="1" x14ac:dyDescent="0.2">
      <c r="A809" s="1"/>
      <c r="B809" s="1"/>
      <c r="C809" s="2"/>
      <c r="D809" s="3"/>
      <c r="E809" s="4"/>
      <c r="F809" s="4"/>
      <c r="G809" s="5" t="str">
        <f t="shared" si="17"/>
        <v xml:space="preserve">  </v>
      </c>
      <c r="I809" s="1"/>
      <c r="J809" s="1"/>
      <c r="K809" s="6"/>
      <c r="L809" s="6"/>
      <c r="M809" s="6"/>
      <c r="N809" s="6"/>
      <c r="O809" s="6"/>
      <c r="P809" s="7"/>
      <c r="Q809" s="1"/>
      <c r="R809" s="1"/>
    </row>
    <row r="810" spans="1:18" s="5" customFormat="1" x14ac:dyDescent="0.2">
      <c r="A810" s="1"/>
      <c r="B810" s="1"/>
      <c r="C810" s="2"/>
      <c r="D810" s="3"/>
      <c r="E810" s="4"/>
      <c r="F810" s="4"/>
      <c r="G810" s="5" t="str">
        <f t="shared" si="17"/>
        <v xml:space="preserve">  </v>
      </c>
      <c r="I810" s="1"/>
      <c r="J810" s="1"/>
      <c r="K810" s="6"/>
      <c r="L810" s="6"/>
      <c r="M810" s="6"/>
      <c r="N810" s="6"/>
      <c r="O810" s="6"/>
      <c r="P810" s="7"/>
      <c r="Q810" s="1"/>
      <c r="R810" s="1"/>
    </row>
    <row r="811" spans="1:18" s="5" customFormat="1" x14ac:dyDescent="0.2">
      <c r="A811" s="1"/>
      <c r="B811" s="1"/>
      <c r="C811" s="2"/>
      <c r="D811" s="3"/>
      <c r="E811" s="4"/>
      <c r="F811" s="4"/>
      <c r="G811" s="5" t="str">
        <f t="shared" si="17"/>
        <v xml:space="preserve">  </v>
      </c>
      <c r="I811" s="1"/>
      <c r="J811" s="1"/>
      <c r="K811" s="6"/>
      <c r="L811" s="6"/>
      <c r="M811" s="6"/>
      <c r="N811" s="6"/>
      <c r="O811" s="6"/>
      <c r="P811" s="7"/>
      <c r="Q811" s="1"/>
      <c r="R811" s="1"/>
    </row>
    <row r="812" spans="1:18" s="5" customFormat="1" x14ac:dyDescent="0.2">
      <c r="A812" s="1"/>
      <c r="B812" s="1"/>
      <c r="C812" s="2"/>
      <c r="D812" s="3"/>
      <c r="E812" s="4"/>
      <c r="F812" s="4"/>
      <c r="G812" s="5" t="str">
        <f t="shared" si="17"/>
        <v xml:space="preserve">  </v>
      </c>
      <c r="I812" s="1"/>
      <c r="J812" s="1"/>
      <c r="K812" s="6"/>
      <c r="L812" s="6"/>
      <c r="M812" s="6"/>
      <c r="N812" s="6"/>
      <c r="O812" s="6"/>
      <c r="P812" s="7"/>
      <c r="Q812" s="1"/>
      <c r="R812" s="1"/>
    </row>
    <row r="813" spans="1:18" s="5" customFormat="1" x14ac:dyDescent="0.2">
      <c r="A813" s="1"/>
      <c r="B813" s="1"/>
      <c r="C813" s="2"/>
      <c r="D813" s="3"/>
      <c r="E813" s="4"/>
      <c r="F813" s="4"/>
      <c r="G813" s="5" t="str">
        <f t="shared" si="17"/>
        <v xml:space="preserve">  </v>
      </c>
      <c r="I813" s="1"/>
      <c r="J813" s="1"/>
      <c r="K813" s="6"/>
      <c r="L813" s="6"/>
      <c r="M813" s="6"/>
      <c r="N813" s="6"/>
      <c r="O813" s="6"/>
      <c r="P813" s="7"/>
      <c r="Q813" s="1"/>
      <c r="R813" s="1"/>
    </row>
    <row r="814" spans="1:18" s="5" customFormat="1" x14ac:dyDescent="0.2">
      <c r="A814" s="1"/>
      <c r="B814" s="1"/>
      <c r="C814" s="2"/>
      <c r="D814" s="3"/>
      <c r="E814" s="4"/>
      <c r="F814" s="4"/>
      <c r="G814" s="5" t="str">
        <f t="shared" si="17"/>
        <v xml:space="preserve">  </v>
      </c>
      <c r="I814" s="1"/>
      <c r="J814" s="1"/>
      <c r="K814" s="6"/>
      <c r="L814" s="6"/>
      <c r="M814" s="6"/>
      <c r="N814" s="6"/>
      <c r="O814" s="6"/>
      <c r="P814" s="7"/>
      <c r="Q814" s="1"/>
      <c r="R814" s="1"/>
    </row>
    <row r="815" spans="1:18" s="5" customFormat="1" x14ac:dyDescent="0.2">
      <c r="A815" s="1"/>
      <c r="B815" s="1"/>
      <c r="C815" s="2"/>
      <c r="D815" s="3"/>
      <c r="E815" s="4"/>
      <c r="F815" s="4"/>
      <c r="G815" s="5" t="str">
        <f t="shared" si="17"/>
        <v xml:space="preserve">  </v>
      </c>
      <c r="I815" s="1"/>
      <c r="J815" s="1"/>
      <c r="K815" s="6"/>
      <c r="L815" s="6"/>
      <c r="M815" s="6"/>
      <c r="N815" s="6"/>
      <c r="O815" s="6"/>
      <c r="P815" s="7"/>
      <c r="Q815" s="1"/>
      <c r="R815" s="1"/>
    </row>
    <row r="816" spans="1:18" s="5" customFormat="1" x14ac:dyDescent="0.2">
      <c r="A816" s="1"/>
      <c r="B816" s="1"/>
      <c r="C816" s="2"/>
      <c r="D816" s="3"/>
      <c r="E816" s="4"/>
      <c r="F816" s="4"/>
      <c r="G816" s="5" t="str">
        <f t="shared" si="17"/>
        <v xml:space="preserve">  </v>
      </c>
      <c r="I816" s="1"/>
      <c r="J816" s="1"/>
      <c r="K816" s="6"/>
      <c r="L816" s="6"/>
      <c r="M816" s="6"/>
      <c r="N816" s="6"/>
      <c r="O816" s="6"/>
      <c r="P816" s="7"/>
      <c r="Q816" s="1"/>
      <c r="R816" s="1"/>
    </row>
    <row r="817" spans="1:18" s="5" customFormat="1" x14ac:dyDescent="0.2">
      <c r="A817" s="1"/>
      <c r="B817" s="1"/>
      <c r="C817" s="2"/>
      <c r="D817" s="3"/>
      <c r="E817" s="4"/>
      <c r="F817" s="4"/>
      <c r="G817" s="5" t="str">
        <f t="shared" si="17"/>
        <v xml:space="preserve">  </v>
      </c>
      <c r="I817" s="1"/>
      <c r="J817" s="1"/>
      <c r="K817" s="6"/>
      <c r="L817" s="6"/>
      <c r="M817" s="6"/>
      <c r="N817" s="6"/>
      <c r="O817" s="6"/>
      <c r="P817" s="7"/>
      <c r="Q817" s="1"/>
      <c r="R817" s="1"/>
    </row>
    <row r="818" spans="1:18" s="5" customFormat="1" x14ac:dyDescent="0.2">
      <c r="A818" s="1"/>
      <c r="B818" s="1"/>
      <c r="C818" s="2"/>
      <c r="D818" s="3"/>
      <c r="E818" s="4"/>
      <c r="F818" s="4"/>
      <c r="G818" s="5" t="str">
        <f t="shared" si="17"/>
        <v xml:space="preserve">  </v>
      </c>
      <c r="I818" s="1"/>
      <c r="J818" s="1"/>
      <c r="K818" s="6"/>
      <c r="L818" s="6"/>
      <c r="M818" s="6"/>
      <c r="N818" s="6"/>
      <c r="O818" s="6"/>
      <c r="P818" s="7"/>
      <c r="Q818" s="1"/>
      <c r="R818" s="1"/>
    </row>
    <row r="819" spans="1:18" s="5" customFormat="1" x14ac:dyDescent="0.2">
      <c r="A819" s="1"/>
      <c r="B819" s="1"/>
      <c r="C819" s="2"/>
      <c r="D819" s="3"/>
      <c r="E819" s="4"/>
      <c r="F819" s="4"/>
      <c r="G819" s="5" t="str">
        <f t="shared" si="17"/>
        <v xml:space="preserve">  </v>
      </c>
      <c r="I819" s="1"/>
      <c r="J819" s="1"/>
      <c r="K819" s="6"/>
      <c r="L819" s="6"/>
      <c r="M819" s="6"/>
      <c r="N819" s="6"/>
      <c r="O819" s="6"/>
      <c r="P819" s="7"/>
      <c r="Q819" s="1"/>
      <c r="R819" s="1"/>
    </row>
    <row r="820" spans="1:18" s="5" customFormat="1" x14ac:dyDescent="0.2">
      <c r="A820" s="1"/>
      <c r="B820" s="1"/>
      <c r="C820" s="2"/>
      <c r="D820" s="3"/>
      <c r="E820" s="4"/>
      <c r="F820" s="4"/>
      <c r="G820" s="5" t="str">
        <f t="shared" si="17"/>
        <v xml:space="preserve">  </v>
      </c>
      <c r="I820" s="1"/>
      <c r="J820" s="1"/>
      <c r="K820" s="6"/>
      <c r="L820" s="6"/>
      <c r="M820" s="6"/>
      <c r="N820" s="6"/>
      <c r="O820" s="6"/>
      <c r="P820" s="7"/>
      <c r="Q820" s="1"/>
      <c r="R820" s="1"/>
    </row>
    <row r="821" spans="1:18" s="5" customFormat="1" x14ac:dyDescent="0.2">
      <c r="A821" s="1"/>
      <c r="B821" s="1"/>
      <c r="C821" s="2"/>
      <c r="D821" s="3"/>
      <c r="E821" s="4"/>
      <c r="F821" s="4"/>
      <c r="G821" s="5" t="str">
        <f t="shared" si="17"/>
        <v xml:space="preserve">  </v>
      </c>
      <c r="I821" s="1"/>
      <c r="J821" s="1"/>
      <c r="K821" s="6"/>
      <c r="L821" s="6"/>
      <c r="M821" s="6"/>
      <c r="N821" s="6"/>
      <c r="O821" s="6"/>
      <c r="P821" s="7"/>
      <c r="Q821" s="1"/>
      <c r="R821" s="1"/>
    </row>
    <row r="822" spans="1:18" s="5" customFormat="1" x14ac:dyDescent="0.2">
      <c r="A822" s="1"/>
      <c r="B822" s="1"/>
      <c r="C822" s="2"/>
      <c r="D822" s="3"/>
      <c r="E822" s="4"/>
      <c r="F822" s="4"/>
      <c r="G822" s="5" t="str">
        <f t="shared" si="17"/>
        <v xml:space="preserve">  </v>
      </c>
      <c r="I822" s="1"/>
      <c r="J822" s="1"/>
      <c r="K822" s="6"/>
      <c r="L822" s="6"/>
      <c r="M822" s="6"/>
      <c r="N822" s="6"/>
      <c r="O822" s="6"/>
      <c r="P822" s="7"/>
      <c r="Q822" s="1"/>
      <c r="R822" s="1"/>
    </row>
    <row r="823" spans="1:18" s="5" customFormat="1" x14ac:dyDescent="0.2">
      <c r="A823" s="1"/>
      <c r="B823" s="1"/>
      <c r="C823" s="2"/>
      <c r="D823" s="3"/>
      <c r="E823" s="4"/>
      <c r="F823" s="4"/>
      <c r="G823" s="5" t="str">
        <f t="shared" si="17"/>
        <v xml:space="preserve">  </v>
      </c>
      <c r="I823" s="1"/>
      <c r="J823" s="1"/>
      <c r="K823" s="6"/>
      <c r="L823" s="6"/>
      <c r="M823" s="6"/>
      <c r="N823" s="6"/>
      <c r="O823" s="6"/>
      <c r="P823" s="7"/>
      <c r="Q823" s="1"/>
      <c r="R823" s="1"/>
    </row>
    <row r="824" spans="1:18" s="5" customFormat="1" x14ac:dyDescent="0.2">
      <c r="A824" s="1"/>
      <c r="B824" s="1"/>
      <c r="C824" s="2"/>
      <c r="D824" s="3"/>
      <c r="E824" s="4"/>
      <c r="F824" s="4"/>
      <c r="G824" s="5" t="str">
        <f t="shared" si="17"/>
        <v xml:space="preserve">  </v>
      </c>
      <c r="I824" s="1"/>
      <c r="J824" s="1"/>
      <c r="K824" s="6"/>
      <c r="L824" s="6"/>
      <c r="M824" s="6"/>
      <c r="N824" s="6"/>
      <c r="O824" s="6"/>
      <c r="P824" s="7"/>
      <c r="Q824" s="1"/>
      <c r="R824" s="1"/>
    </row>
    <row r="825" spans="1:18" s="5" customFormat="1" x14ac:dyDescent="0.2">
      <c r="A825" s="1"/>
      <c r="B825" s="1"/>
      <c r="C825" s="2"/>
      <c r="D825" s="3"/>
      <c r="E825" s="4"/>
      <c r="F825" s="4"/>
      <c r="G825" s="5" t="str">
        <f t="shared" si="17"/>
        <v xml:space="preserve">  </v>
      </c>
      <c r="I825" s="1"/>
      <c r="J825" s="1"/>
      <c r="K825" s="6"/>
      <c r="L825" s="6"/>
      <c r="M825" s="6"/>
      <c r="N825" s="6"/>
      <c r="O825" s="6"/>
      <c r="P825" s="7"/>
      <c r="Q825" s="1"/>
      <c r="R825" s="1"/>
    </row>
    <row r="826" spans="1:18" s="5" customFormat="1" x14ac:dyDescent="0.2">
      <c r="A826" s="1"/>
      <c r="B826" s="1"/>
      <c r="C826" s="2"/>
      <c r="D826" s="3"/>
      <c r="E826" s="4"/>
      <c r="F826" s="4"/>
      <c r="G826" s="5" t="str">
        <f t="shared" ref="G826:G889" si="18">IF(E826=0,"  ",(IF(F826=0,"  ",+E826*F826)))</f>
        <v xml:space="preserve">  </v>
      </c>
      <c r="I826" s="1"/>
      <c r="J826" s="1"/>
      <c r="K826" s="6"/>
      <c r="L826" s="6"/>
      <c r="M826" s="6"/>
      <c r="N826" s="6"/>
      <c r="O826" s="6"/>
      <c r="P826" s="7"/>
      <c r="Q826" s="1"/>
      <c r="R826" s="1"/>
    </row>
    <row r="827" spans="1:18" s="5" customFormat="1" x14ac:dyDescent="0.2">
      <c r="A827" s="1"/>
      <c r="B827" s="1"/>
      <c r="C827" s="2"/>
      <c r="D827" s="3"/>
      <c r="E827" s="4"/>
      <c r="F827" s="4"/>
      <c r="G827" s="5" t="str">
        <f t="shared" si="18"/>
        <v xml:space="preserve">  </v>
      </c>
      <c r="I827" s="1"/>
      <c r="J827" s="1"/>
      <c r="K827" s="6"/>
      <c r="L827" s="6"/>
      <c r="M827" s="6"/>
      <c r="N827" s="6"/>
      <c r="O827" s="6"/>
      <c r="P827" s="7"/>
      <c r="Q827" s="1"/>
      <c r="R827" s="1"/>
    </row>
    <row r="828" spans="1:18" s="5" customFormat="1" x14ac:dyDescent="0.2">
      <c r="A828" s="1"/>
      <c r="B828" s="1"/>
      <c r="C828" s="2"/>
      <c r="D828" s="3"/>
      <c r="E828" s="4"/>
      <c r="F828" s="4"/>
      <c r="G828" s="5" t="str">
        <f t="shared" si="18"/>
        <v xml:space="preserve">  </v>
      </c>
      <c r="I828" s="1"/>
      <c r="J828" s="1"/>
      <c r="K828" s="6"/>
      <c r="L828" s="6"/>
      <c r="M828" s="6"/>
      <c r="N828" s="6"/>
      <c r="O828" s="6"/>
      <c r="P828" s="7"/>
      <c r="Q828" s="1"/>
      <c r="R828" s="1"/>
    </row>
    <row r="829" spans="1:18" s="5" customFormat="1" x14ac:dyDescent="0.2">
      <c r="A829" s="1"/>
      <c r="B829" s="1"/>
      <c r="C829" s="2"/>
      <c r="D829" s="3"/>
      <c r="E829" s="4"/>
      <c r="F829" s="4"/>
      <c r="G829" s="5" t="str">
        <f t="shared" si="18"/>
        <v xml:space="preserve">  </v>
      </c>
      <c r="I829" s="1"/>
      <c r="J829" s="1"/>
      <c r="K829" s="6"/>
      <c r="L829" s="6"/>
      <c r="M829" s="6"/>
      <c r="N829" s="6"/>
      <c r="O829" s="6"/>
      <c r="P829" s="7"/>
      <c r="Q829" s="1"/>
      <c r="R829" s="1"/>
    </row>
    <row r="830" spans="1:18" s="5" customFormat="1" x14ac:dyDescent="0.2">
      <c r="A830" s="1"/>
      <c r="B830" s="1"/>
      <c r="C830" s="2"/>
      <c r="D830" s="3"/>
      <c r="E830" s="4"/>
      <c r="F830" s="4"/>
      <c r="G830" s="5" t="str">
        <f t="shared" si="18"/>
        <v xml:space="preserve">  </v>
      </c>
      <c r="I830" s="1"/>
      <c r="J830" s="1"/>
      <c r="K830" s="6"/>
      <c r="L830" s="6"/>
      <c r="M830" s="6"/>
      <c r="N830" s="6"/>
      <c r="O830" s="6"/>
      <c r="P830" s="7"/>
      <c r="Q830" s="1"/>
      <c r="R830" s="1"/>
    </row>
    <row r="831" spans="1:18" s="5" customFormat="1" x14ac:dyDescent="0.2">
      <c r="A831" s="1"/>
      <c r="B831" s="1"/>
      <c r="C831" s="2"/>
      <c r="D831" s="3"/>
      <c r="E831" s="4"/>
      <c r="F831" s="4"/>
      <c r="G831" s="5" t="str">
        <f t="shared" si="18"/>
        <v xml:space="preserve">  </v>
      </c>
      <c r="I831" s="1"/>
      <c r="J831" s="1"/>
      <c r="K831" s="6"/>
      <c r="L831" s="6"/>
      <c r="M831" s="6"/>
      <c r="N831" s="6"/>
      <c r="O831" s="6"/>
      <c r="P831" s="7"/>
      <c r="Q831" s="1"/>
      <c r="R831" s="1"/>
    </row>
    <row r="832" spans="1:18" s="5" customFormat="1" x14ac:dyDescent="0.2">
      <c r="A832" s="1"/>
      <c r="B832" s="1"/>
      <c r="C832" s="2"/>
      <c r="D832" s="3"/>
      <c r="E832" s="4"/>
      <c r="F832" s="4"/>
      <c r="G832" s="5" t="str">
        <f t="shared" si="18"/>
        <v xml:space="preserve">  </v>
      </c>
      <c r="I832" s="1"/>
      <c r="J832" s="1"/>
      <c r="K832" s="6"/>
      <c r="L832" s="6"/>
      <c r="M832" s="6"/>
      <c r="N832" s="6"/>
      <c r="O832" s="6"/>
      <c r="P832" s="7"/>
      <c r="Q832" s="1"/>
      <c r="R832" s="1"/>
    </row>
    <row r="833" spans="1:18" s="5" customFormat="1" x14ac:dyDescent="0.2">
      <c r="A833" s="1"/>
      <c r="B833" s="1"/>
      <c r="C833" s="2"/>
      <c r="D833" s="3"/>
      <c r="E833" s="4"/>
      <c r="F833" s="4"/>
      <c r="G833" s="5" t="str">
        <f t="shared" si="18"/>
        <v xml:space="preserve">  </v>
      </c>
      <c r="I833" s="1"/>
      <c r="J833" s="1"/>
      <c r="K833" s="6"/>
      <c r="L833" s="6"/>
      <c r="M833" s="6"/>
      <c r="N833" s="6"/>
      <c r="O833" s="6"/>
      <c r="P833" s="7"/>
      <c r="Q833" s="1"/>
      <c r="R833" s="1"/>
    </row>
    <row r="834" spans="1:18" s="5" customFormat="1" x14ac:dyDescent="0.2">
      <c r="A834" s="1"/>
      <c r="B834" s="1"/>
      <c r="C834" s="2"/>
      <c r="D834" s="3"/>
      <c r="E834" s="4"/>
      <c r="F834" s="4"/>
      <c r="G834" s="5" t="str">
        <f t="shared" si="18"/>
        <v xml:space="preserve">  </v>
      </c>
      <c r="I834" s="1"/>
      <c r="J834" s="1"/>
      <c r="K834" s="6"/>
      <c r="L834" s="6"/>
      <c r="M834" s="6"/>
      <c r="N834" s="6"/>
      <c r="O834" s="6"/>
      <c r="P834" s="7"/>
      <c r="Q834" s="1"/>
      <c r="R834" s="1"/>
    </row>
    <row r="835" spans="1:18" s="5" customFormat="1" x14ac:dyDescent="0.2">
      <c r="A835" s="1"/>
      <c r="B835" s="1"/>
      <c r="C835" s="2"/>
      <c r="D835" s="3"/>
      <c r="E835" s="4"/>
      <c r="F835" s="4"/>
      <c r="G835" s="5" t="str">
        <f t="shared" si="18"/>
        <v xml:space="preserve">  </v>
      </c>
      <c r="I835" s="1"/>
      <c r="J835" s="1"/>
      <c r="K835" s="6"/>
      <c r="L835" s="6"/>
      <c r="M835" s="6"/>
      <c r="N835" s="6"/>
      <c r="O835" s="6"/>
      <c r="P835" s="7"/>
      <c r="Q835" s="1"/>
      <c r="R835" s="1"/>
    </row>
    <row r="836" spans="1:18" s="5" customFormat="1" x14ac:dyDescent="0.2">
      <c r="A836" s="1"/>
      <c r="B836" s="1"/>
      <c r="C836" s="2"/>
      <c r="D836" s="3"/>
      <c r="E836" s="4"/>
      <c r="F836" s="4"/>
      <c r="G836" s="5" t="str">
        <f t="shared" si="18"/>
        <v xml:space="preserve">  </v>
      </c>
      <c r="I836" s="1"/>
      <c r="J836" s="1"/>
      <c r="K836" s="6"/>
      <c r="L836" s="6"/>
      <c r="M836" s="6"/>
      <c r="N836" s="6"/>
      <c r="O836" s="6"/>
      <c r="P836" s="7"/>
      <c r="Q836" s="1"/>
      <c r="R836" s="1"/>
    </row>
    <row r="837" spans="1:18" s="5" customFormat="1" x14ac:dyDescent="0.2">
      <c r="A837" s="1"/>
      <c r="B837" s="1"/>
      <c r="C837" s="2"/>
      <c r="D837" s="3"/>
      <c r="E837" s="4"/>
      <c r="F837" s="4"/>
      <c r="G837" s="5" t="str">
        <f t="shared" si="18"/>
        <v xml:space="preserve">  </v>
      </c>
      <c r="I837" s="1"/>
      <c r="J837" s="1"/>
      <c r="K837" s="6"/>
      <c r="L837" s="6"/>
      <c r="M837" s="6"/>
      <c r="N837" s="6"/>
      <c r="O837" s="6"/>
      <c r="P837" s="7"/>
      <c r="Q837" s="1"/>
      <c r="R837" s="1"/>
    </row>
    <row r="838" spans="1:18" s="5" customFormat="1" x14ac:dyDescent="0.2">
      <c r="A838" s="1"/>
      <c r="B838" s="1"/>
      <c r="C838" s="2"/>
      <c r="D838" s="3"/>
      <c r="E838" s="4"/>
      <c r="F838" s="4"/>
      <c r="G838" s="5" t="str">
        <f t="shared" si="18"/>
        <v xml:space="preserve">  </v>
      </c>
      <c r="I838" s="1"/>
      <c r="J838" s="1"/>
      <c r="K838" s="6"/>
      <c r="L838" s="6"/>
      <c r="M838" s="6"/>
      <c r="N838" s="6"/>
      <c r="O838" s="6"/>
      <c r="P838" s="7"/>
      <c r="Q838" s="1"/>
      <c r="R838" s="1"/>
    </row>
    <row r="839" spans="1:18" s="5" customFormat="1" x14ac:dyDescent="0.2">
      <c r="A839" s="1"/>
      <c r="B839" s="1"/>
      <c r="C839" s="2"/>
      <c r="D839" s="3"/>
      <c r="E839" s="4"/>
      <c r="F839" s="4"/>
      <c r="G839" s="5" t="str">
        <f t="shared" si="18"/>
        <v xml:space="preserve">  </v>
      </c>
      <c r="I839" s="1"/>
      <c r="J839" s="1"/>
      <c r="K839" s="6"/>
      <c r="L839" s="6"/>
      <c r="M839" s="6"/>
      <c r="N839" s="6"/>
      <c r="O839" s="6"/>
      <c r="P839" s="7"/>
      <c r="Q839" s="1"/>
      <c r="R839" s="1"/>
    </row>
    <row r="840" spans="1:18" s="5" customFormat="1" x14ac:dyDescent="0.2">
      <c r="A840" s="1"/>
      <c r="B840" s="1"/>
      <c r="C840" s="2"/>
      <c r="D840" s="3"/>
      <c r="E840" s="4"/>
      <c r="F840" s="4"/>
      <c r="G840" s="5" t="str">
        <f t="shared" si="18"/>
        <v xml:space="preserve">  </v>
      </c>
      <c r="I840" s="1"/>
      <c r="J840" s="1"/>
      <c r="K840" s="6"/>
      <c r="L840" s="6"/>
      <c r="M840" s="6"/>
      <c r="N840" s="6"/>
      <c r="O840" s="6"/>
      <c r="P840" s="7"/>
      <c r="Q840" s="1"/>
      <c r="R840" s="1"/>
    </row>
    <row r="841" spans="1:18" s="5" customFormat="1" x14ac:dyDescent="0.2">
      <c r="A841" s="1"/>
      <c r="B841" s="1"/>
      <c r="C841" s="2"/>
      <c r="D841" s="3"/>
      <c r="E841" s="4"/>
      <c r="F841" s="4"/>
      <c r="G841" s="5" t="str">
        <f t="shared" si="18"/>
        <v xml:space="preserve">  </v>
      </c>
      <c r="I841" s="1"/>
      <c r="J841" s="1"/>
      <c r="K841" s="6"/>
      <c r="L841" s="6"/>
      <c r="M841" s="6"/>
      <c r="N841" s="6"/>
      <c r="O841" s="6"/>
      <c r="P841" s="7"/>
      <c r="Q841" s="1"/>
      <c r="R841" s="1"/>
    </row>
    <row r="842" spans="1:18" s="5" customFormat="1" x14ac:dyDescent="0.2">
      <c r="A842" s="1"/>
      <c r="B842" s="1"/>
      <c r="C842" s="2"/>
      <c r="D842" s="3"/>
      <c r="E842" s="4"/>
      <c r="F842" s="4"/>
      <c r="G842" s="5" t="str">
        <f t="shared" si="18"/>
        <v xml:space="preserve">  </v>
      </c>
      <c r="I842" s="1"/>
      <c r="J842" s="1"/>
      <c r="K842" s="6"/>
      <c r="L842" s="6"/>
      <c r="M842" s="6"/>
      <c r="N842" s="6"/>
      <c r="O842" s="6"/>
      <c r="P842" s="7"/>
      <c r="Q842" s="1"/>
      <c r="R842" s="1"/>
    </row>
    <row r="843" spans="1:18" s="5" customFormat="1" x14ac:dyDescent="0.2">
      <c r="A843" s="1"/>
      <c r="B843" s="1"/>
      <c r="C843" s="2"/>
      <c r="D843" s="3"/>
      <c r="E843" s="4"/>
      <c r="F843" s="4"/>
      <c r="G843" s="5" t="str">
        <f t="shared" si="18"/>
        <v xml:space="preserve">  </v>
      </c>
      <c r="I843" s="1"/>
      <c r="J843" s="1"/>
      <c r="K843" s="6"/>
      <c r="L843" s="6"/>
      <c r="M843" s="6"/>
      <c r="N843" s="6"/>
      <c r="O843" s="6"/>
      <c r="P843" s="7"/>
      <c r="Q843" s="1"/>
      <c r="R843" s="1"/>
    </row>
    <row r="844" spans="1:18" s="5" customFormat="1" x14ac:dyDescent="0.2">
      <c r="A844" s="1"/>
      <c r="B844" s="1"/>
      <c r="C844" s="2"/>
      <c r="D844" s="3"/>
      <c r="E844" s="4"/>
      <c r="F844" s="4"/>
      <c r="G844" s="5" t="str">
        <f t="shared" si="18"/>
        <v xml:space="preserve">  </v>
      </c>
      <c r="I844" s="1"/>
      <c r="J844" s="1"/>
      <c r="K844" s="6"/>
      <c r="L844" s="6"/>
      <c r="M844" s="6"/>
      <c r="N844" s="6"/>
      <c r="O844" s="6"/>
      <c r="P844" s="7"/>
      <c r="Q844" s="1"/>
      <c r="R844" s="1"/>
    </row>
    <row r="845" spans="1:18" s="5" customFormat="1" x14ac:dyDescent="0.2">
      <c r="A845" s="1"/>
      <c r="B845" s="1"/>
      <c r="C845" s="2"/>
      <c r="D845" s="3"/>
      <c r="E845" s="4"/>
      <c r="F845" s="4"/>
      <c r="G845" s="5" t="str">
        <f t="shared" si="18"/>
        <v xml:space="preserve">  </v>
      </c>
      <c r="I845" s="1"/>
      <c r="J845" s="1"/>
      <c r="K845" s="6"/>
      <c r="L845" s="6"/>
      <c r="M845" s="6"/>
      <c r="N845" s="6"/>
      <c r="O845" s="6"/>
      <c r="P845" s="7"/>
      <c r="Q845" s="1"/>
      <c r="R845" s="1"/>
    </row>
    <row r="846" spans="1:18" s="5" customFormat="1" x14ac:dyDescent="0.2">
      <c r="A846" s="1"/>
      <c r="B846" s="1"/>
      <c r="C846" s="2"/>
      <c r="D846" s="3"/>
      <c r="E846" s="4"/>
      <c r="F846" s="4"/>
      <c r="G846" s="5" t="str">
        <f t="shared" si="18"/>
        <v xml:space="preserve">  </v>
      </c>
      <c r="I846" s="1"/>
      <c r="J846" s="1"/>
      <c r="K846" s="6"/>
      <c r="L846" s="6"/>
      <c r="M846" s="6"/>
      <c r="N846" s="6"/>
      <c r="O846" s="6"/>
      <c r="P846" s="7"/>
      <c r="Q846" s="1"/>
      <c r="R846" s="1"/>
    </row>
    <row r="847" spans="1:18" s="5" customFormat="1" x14ac:dyDescent="0.2">
      <c r="A847" s="1"/>
      <c r="B847" s="1"/>
      <c r="C847" s="2"/>
      <c r="D847" s="3"/>
      <c r="E847" s="4"/>
      <c r="F847" s="4"/>
      <c r="G847" s="5" t="str">
        <f t="shared" si="18"/>
        <v xml:space="preserve">  </v>
      </c>
      <c r="I847" s="1"/>
      <c r="J847" s="1"/>
      <c r="K847" s="6"/>
      <c r="L847" s="6"/>
      <c r="M847" s="6"/>
      <c r="N847" s="6"/>
      <c r="O847" s="6"/>
      <c r="P847" s="7"/>
      <c r="Q847" s="1"/>
      <c r="R847" s="1"/>
    </row>
    <row r="848" spans="1:18" s="5" customFormat="1" x14ac:dyDescent="0.2">
      <c r="A848" s="1"/>
      <c r="B848" s="1"/>
      <c r="C848" s="2"/>
      <c r="D848" s="3"/>
      <c r="E848" s="4"/>
      <c r="F848" s="4"/>
      <c r="G848" s="5" t="str">
        <f t="shared" si="18"/>
        <v xml:space="preserve">  </v>
      </c>
      <c r="I848" s="1"/>
      <c r="J848" s="1"/>
      <c r="K848" s="6"/>
      <c r="L848" s="6"/>
      <c r="M848" s="6"/>
      <c r="N848" s="6"/>
      <c r="O848" s="6"/>
      <c r="P848" s="7"/>
      <c r="Q848" s="1"/>
      <c r="R848" s="1"/>
    </row>
    <row r="849" spans="1:18" s="5" customFormat="1" x14ac:dyDescent="0.2">
      <c r="A849" s="1"/>
      <c r="B849" s="1"/>
      <c r="C849" s="2"/>
      <c r="D849" s="3"/>
      <c r="E849" s="4"/>
      <c r="F849" s="4"/>
      <c r="G849" s="5" t="str">
        <f t="shared" si="18"/>
        <v xml:space="preserve">  </v>
      </c>
      <c r="I849" s="1"/>
      <c r="J849" s="1"/>
      <c r="K849" s="6"/>
      <c r="L849" s="6"/>
      <c r="M849" s="6"/>
      <c r="N849" s="6"/>
      <c r="O849" s="6"/>
      <c r="P849" s="7"/>
      <c r="Q849" s="1"/>
      <c r="R849" s="1"/>
    </row>
    <row r="850" spans="1:18" s="5" customFormat="1" x14ac:dyDescent="0.2">
      <c r="A850" s="1"/>
      <c r="B850" s="1"/>
      <c r="C850" s="2"/>
      <c r="D850" s="3"/>
      <c r="E850" s="4"/>
      <c r="F850" s="4"/>
      <c r="G850" s="5" t="str">
        <f t="shared" si="18"/>
        <v xml:space="preserve">  </v>
      </c>
      <c r="I850" s="1"/>
      <c r="J850" s="1"/>
      <c r="K850" s="6"/>
      <c r="L850" s="6"/>
      <c r="M850" s="6"/>
      <c r="N850" s="6"/>
      <c r="O850" s="6"/>
      <c r="P850" s="7"/>
      <c r="Q850" s="1"/>
      <c r="R850" s="1"/>
    </row>
    <row r="851" spans="1:18" s="5" customFormat="1" x14ac:dyDescent="0.2">
      <c r="A851" s="1"/>
      <c r="B851" s="1"/>
      <c r="C851" s="2"/>
      <c r="D851" s="3"/>
      <c r="E851" s="4"/>
      <c r="F851" s="4"/>
      <c r="G851" s="5" t="str">
        <f t="shared" si="18"/>
        <v xml:space="preserve">  </v>
      </c>
      <c r="I851" s="1"/>
      <c r="J851" s="1"/>
      <c r="K851" s="6"/>
      <c r="L851" s="6"/>
      <c r="M851" s="6"/>
      <c r="N851" s="6"/>
      <c r="O851" s="6"/>
      <c r="P851" s="7"/>
      <c r="Q851" s="1"/>
      <c r="R851" s="1"/>
    </row>
    <row r="852" spans="1:18" s="5" customFormat="1" x14ac:dyDescent="0.2">
      <c r="A852" s="1"/>
      <c r="B852" s="1"/>
      <c r="C852" s="2"/>
      <c r="D852" s="3"/>
      <c r="E852" s="4"/>
      <c r="F852" s="4"/>
      <c r="G852" s="5" t="str">
        <f t="shared" si="18"/>
        <v xml:space="preserve">  </v>
      </c>
      <c r="I852" s="1"/>
      <c r="J852" s="1"/>
      <c r="K852" s="6"/>
      <c r="L852" s="6"/>
      <c r="M852" s="6"/>
      <c r="N852" s="6"/>
      <c r="O852" s="6"/>
      <c r="P852" s="7"/>
      <c r="Q852" s="1"/>
      <c r="R852" s="1"/>
    </row>
    <row r="853" spans="1:18" s="5" customFormat="1" x14ac:dyDescent="0.2">
      <c r="A853" s="1"/>
      <c r="B853" s="1"/>
      <c r="C853" s="2"/>
      <c r="D853" s="3"/>
      <c r="E853" s="4"/>
      <c r="F853" s="4"/>
      <c r="G853" s="5" t="str">
        <f t="shared" si="18"/>
        <v xml:space="preserve">  </v>
      </c>
      <c r="I853" s="1"/>
      <c r="J853" s="1"/>
      <c r="K853" s="6"/>
      <c r="L853" s="6"/>
      <c r="M853" s="6"/>
      <c r="N853" s="6"/>
      <c r="O853" s="6"/>
      <c r="P853" s="7"/>
      <c r="Q853" s="1"/>
      <c r="R853" s="1"/>
    </row>
    <row r="854" spans="1:18" s="5" customFormat="1" x14ac:dyDescent="0.2">
      <c r="A854" s="1"/>
      <c r="B854" s="1"/>
      <c r="C854" s="2"/>
      <c r="D854" s="3"/>
      <c r="E854" s="4"/>
      <c r="F854" s="4"/>
      <c r="G854" s="5" t="str">
        <f t="shared" si="18"/>
        <v xml:space="preserve">  </v>
      </c>
      <c r="I854" s="1"/>
      <c r="J854" s="1"/>
      <c r="K854" s="6"/>
      <c r="L854" s="6"/>
      <c r="M854" s="6"/>
      <c r="N854" s="6"/>
      <c r="O854" s="6"/>
      <c r="P854" s="7"/>
      <c r="Q854" s="1"/>
      <c r="R854" s="1"/>
    </row>
    <row r="855" spans="1:18" s="5" customFormat="1" x14ac:dyDescent="0.2">
      <c r="A855" s="1"/>
      <c r="B855" s="1"/>
      <c r="C855" s="2"/>
      <c r="D855" s="3"/>
      <c r="E855" s="4"/>
      <c r="F855" s="4"/>
      <c r="G855" s="5" t="str">
        <f t="shared" si="18"/>
        <v xml:space="preserve">  </v>
      </c>
      <c r="I855" s="1"/>
      <c r="J855" s="1"/>
      <c r="K855" s="6"/>
      <c r="L855" s="6"/>
      <c r="M855" s="6"/>
      <c r="N855" s="6"/>
      <c r="O855" s="6"/>
      <c r="P855" s="7"/>
      <c r="Q855" s="1"/>
      <c r="R855" s="1"/>
    </row>
    <row r="856" spans="1:18" s="5" customFormat="1" x14ac:dyDescent="0.2">
      <c r="A856" s="1"/>
      <c r="B856" s="1"/>
      <c r="C856" s="2"/>
      <c r="D856" s="3"/>
      <c r="E856" s="4"/>
      <c r="F856" s="4"/>
      <c r="G856" s="5" t="str">
        <f t="shared" si="18"/>
        <v xml:space="preserve">  </v>
      </c>
      <c r="I856" s="1"/>
      <c r="J856" s="1"/>
      <c r="K856" s="6"/>
      <c r="L856" s="6"/>
      <c r="M856" s="6"/>
      <c r="N856" s="6"/>
      <c r="O856" s="6"/>
      <c r="P856" s="7"/>
      <c r="Q856" s="1"/>
      <c r="R856" s="1"/>
    </row>
    <row r="857" spans="1:18" s="5" customFormat="1" x14ac:dyDescent="0.2">
      <c r="A857" s="1"/>
      <c r="B857" s="1"/>
      <c r="C857" s="2"/>
      <c r="D857" s="3"/>
      <c r="E857" s="4"/>
      <c r="F857" s="4"/>
      <c r="G857" s="5" t="str">
        <f t="shared" si="18"/>
        <v xml:space="preserve">  </v>
      </c>
      <c r="I857" s="1"/>
      <c r="J857" s="1"/>
      <c r="K857" s="6"/>
      <c r="L857" s="6"/>
      <c r="M857" s="6"/>
      <c r="N857" s="6"/>
      <c r="O857" s="6"/>
      <c r="P857" s="7"/>
      <c r="Q857" s="1"/>
      <c r="R857" s="1"/>
    </row>
    <row r="858" spans="1:18" s="5" customFormat="1" x14ac:dyDescent="0.2">
      <c r="A858" s="1"/>
      <c r="B858" s="1"/>
      <c r="C858" s="2"/>
      <c r="D858" s="3"/>
      <c r="E858" s="4"/>
      <c r="F858" s="4"/>
      <c r="G858" s="5" t="str">
        <f t="shared" si="18"/>
        <v xml:space="preserve">  </v>
      </c>
      <c r="I858" s="1"/>
      <c r="J858" s="1"/>
      <c r="K858" s="6"/>
      <c r="L858" s="6"/>
      <c r="M858" s="6"/>
      <c r="N858" s="6"/>
      <c r="O858" s="6"/>
      <c r="P858" s="7"/>
      <c r="Q858" s="1"/>
      <c r="R858" s="1"/>
    </row>
    <row r="859" spans="1:18" s="5" customFormat="1" x14ac:dyDescent="0.2">
      <c r="A859" s="1"/>
      <c r="B859" s="1"/>
      <c r="C859" s="2"/>
      <c r="D859" s="3"/>
      <c r="E859" s="4"/>
      <c r="F859" s="4"/>
      <c r="G859" s="5" t="str">
        <f t="shared" si="18"/>
        <v xml:space="preserve">  </v>
      </c>
      <c r="I859" s="1"/>
      <c r="J859" s="1"/>
      <c r="K859" s="6"/>
      <c r="L859" s="6"/>
      <c r="M859" s="6"/>
      <c r="N859" s="6"/>
      <c r="O859" s="6"/>
      <c r="P859" s="7"/>
      <c r="Q859" s="1"/>
      <c r="R859" s="1"/>
    </row>
    <row r="860" spans="1:18" s="5" customFormat="1" x14ac:dyDescent="0.2">
      <c r="A860" s="1"/>
      <c r="B860" s="1"/>
      <c r="C860" s="2"/>
      <c r="D860" s="3"/>
      <c r="E860" s="4"/>
      <c r="F860" s="4"/>
      <c r="G860" s="5" t="str">
        <f t="shared" si="18"/>
        <v xml:space="preserve">  </v>
      </c>
      <c r="I860" s="1"/>
      <c r="J860" s="1"/>
      <c r="K860" s="6"/>
      <c r="L860" s="6"/>
      <c r="M860" s="6"/>
      <c r="N860" s="6"/>
      <c r="O860" s="6"/>
      <c r="P860" s="7"/>
      <c r="Q860" s="1"/>
      <c r="R860" s="1"/>
    </row>
    <row r="861" spans="1:18" s="5" customFormat="1" x14ac:dyDescent="0.2">
      <c r="A861" s="1"/>
      <c r="B861" s="1"/>
      <c r="C861" s="2"/>
      <c r="D861" s="3"/>
      <c r="E861" s="4"/>
      <c r="F861" s="4"/>
      <c r="G861" s="5" t="str">
        <f t="shared" si="18"/>
        <v xml:space="preserve">  </v>
      </c>
      <c r="I861" s="1"/>
      <c r="J861" s="1"/>
      <c r="K861" s="6"/>
      <c r="L861" s="6"/>
      <c r="M861" s="6"/>
      <c r="N861" s="6"/>
      <c r="O861" s="6"/>
      <c r="P861" s="7"/>
      <c r="Q861" s="1"/>
      <c r="R861" s="1"/>
    </row>
    <row r="862" spans="1:18" s="5" customFormat="1" x14ac:dyDescent="0.2">
      <c r="A862" s="1"/>
      <c r="B862" s="1"/>
      <c r="C862" s="2"/>
      <c r="D862" s="3"/>
      <c r="E862" s="4"/>
      <c r="F862" s="4"/>
      <c r="G862" s="5" t="str">
        <f t="shared" si="18"/>
        <v xml:space="preserve">  </v>
      </c>
      <c r="I862" s="1"/>
      <c r="J862" s="1"/>
      <c r="K862" s="6"/>
      <c r="L862" s="6"/>
      <c r="M862" s="6"/>
      <c r="N862" s="6"/>
      <c r="O862" s="6"/>
      <c r="P862" s="7"/>
      <c r="Q862" s="1"/>
      <c r="R862" s="1"/>
    </row>
    <row r="863" spans="1:18" s="5" customFormat="1" x14ac:dyDescent="0.2">
      <c r="A863" s="1"/>
      <c r="B863" s="1"/>
      <c r="C863" s="2"/>
      <c r="D863" s="3"/>
      <c r="E863" s="4"/>
      <c r="F863" s="4"/>
      <c r="G863" s="5" t="str">
        <f t="shared" si="18"/>
        <v xml:space="preserve">  </v>
      </c>
      <c r="I863" s="1"/>
      <c r="J863" s="1"/>
      <c r="K863" s="6"/>
      <c r="L863" s="6"/>
      <c r="M863" s="6"/>
      <c r="N863" s="6"/>
      <c r="O863" s="6"/>
      <c r="P863" s="7"/>
      <c r="Q863" s="1"/>
      <c r="R863" s="1"/>
    </row>
    <row r="864" spans="1:18" s="5" customFormat="1" x14ac:dyDescent="0.2">
      <c r="A864" s="1"/>
      <c r="B864" s="1"/>
      <c r="C864" s="2"/>
      <c r="D864" s="3"/>
      <c r="E864" s="4"/>
      <c r="F864" s="4"/>
      <c r="G864" s="5" t="str">
        <f t="shared" si="18"/>
        <v xml:space="preserve">  </v>
      </c>
      <c r="I864" s="1"/>
      <c r="J864" s="1"/>
      <c r="K864" s="6"/>
      <c r="L864" s="6"/>
      <c r="M864" s="6"/>
      <c r="N864" s="6"/>
      <c r="O864" s="6"/>
      <c r="P864" s="7"/>
      <c r="Q864" s="1"/>
      <c r="R864" s="1"/>
    </row>
    <row r="865" spans="1:18" s="5" customFormat="1" x14ac:dyDescent="0.2">
      <c r="A865" s="1"/>
      <c r="B865" s="1"/>
      <c r="C865" s="2"/>
      <c r="D865" s="3"/>
      <c r="E865" s="4"/>
      <c r="F865" s="4"/>
      <c r="G865" s="5" t="str">
        <f t="shared" si="18"/>
        <v xml:space="preserve">  </v>
      </c>
      <c r="I865" s="1"/>
      <c r="J865" s="1"/>
      <c r="K865" s="6"/>
      <c r="L865" s="6"/>
      <c r="M865" s="6"/>
      <c r="N865" s="6"/>
      <c r="O865" s="6"/>
      <c r="P865" s="7"/>
      <c r="Q865" s="1"/>
      <c r="R865" s="1"/>
    </row>
    <row r="866" spans="1:18" s="5" customFormat="1" x14ac:dyDescent="0.2">
      <c r="A866" s="1"/>
      <c r="B866" s="1"/>
      <c r="C866" s="2"/>
      <c r="D866" s="3"/>
      <c r="E866" s="4"/>
      <c r="F866" s="4"/>
      <c r="G866" s="5" t="str">
        <f t="shared" si="18"/>
        <v xml:space="preserve">  </v>
      </c>
      <c r="I866" s="1"/>
      <c r="J866" s="1"/>
      <c r="K866" s="6"/>
      <c r="L866" s="6"/>
      <c r="M866" s="6"/>
      <c r="N866" s="6"/>
      <c r="O866" s="6"/>
      <c r="P866" s="7"/>
      <c r="Q866" s="1"/>
      <c r="R866" s="1"/>
    </row>
    <row r="867" spans="1:18" s="5" customFormat="1" x14ac:dyDescent="0.2">
      <c r="A867" s="1"/>
      <c r="B867" s="1"/>
      <c r="C867" s="2"/>
      <c r="D867" s="3"/>
      <c r="E867" s="4"/>
      <c r="F867" s="4"/>
      <c r="G867" s="5" t="str">
        <f t="shared" si="18"/>
        <v xml:space="preserve">  </v>
      </c>
      <c r="I867" s="1"/>
      <c r="J867" s="1"/>
      <c r="K867" s="6"/>
      <c r="L867" s="6"/>
      <c r="M867" s="6"/>
      <c r="N867" s="6"/>
      <c r="O867" s="6"/>
      <c r="P867" s="7"/>
      <c r="Q867" s="1"/>
      <c r="R867" s="1"/>
    </row>
    <row r="868" spans="1:18" s="5" customFormat="1" x14ac:dyDescent="0.2">
      <c r="A868" s="1"/>
      <c r="B868" s="1"/>
      <c r="C868" s="2"/>
      <c r="D868" s="3"/>
      <c r="E868" s="4"/>
      <c r="F868" s="4"/>
      <c r="G868" s="5" t="str">
        <f t="shared" si="18"/>
        <v xml:space="preserve">  </v>
      </c>
      <c r="I868" s="1"/>
      <c r="J868" s="1"/>
      <c r="K868" s="6"/>
      <c r="L868" s="6"/>
      <c r="M868" s="6"/>
      <c r="N868" s="6"/>
      <c r="O868" s="6"/>
      <c r="P868" s="7"/>
      <c r="Q868" s="1"/>
      <c r="R868" s="1"/>
    </row>
    <row r="869" spans="1:18" s="5" customFormat="1" x14ac:dyDescent="0.2">
      <c r="A869" s="1"/>
      <c r="B869" s="1"/>
      <c r="C869" s="2"/>
      <c r="D869" s="3"/>
      <c r="E869" s="4"/>
      <c r="F869" s="4"/>
      <c r="G869" s="5" t="str">
        <f t="shared" si="18"/>
        <v xml:space="preserve">  </v>
      </c>
      <c r="I869" s="1"/>
      <c r="J869" s="1"/>
      <c r="K869" s="6"/>
      <c r="L869" s="6"/>
      <c r="M869" s="6"/>
      <c r="N869" s="6"/>
      <c r="O869" s="6"/>
      <c r="P869" s="7"/>
      <c r="Q869" s="1"/>
      <c r="R869" s="1"/>
    </row>
    <row r="870" spans="1:18" s="5" customFormat="1" x14ac:dyDescent="0.2">
      <c r="A870" s="1"/>
      <c r="B870" s="1"/>
      <c r="C870" s="2"/>
      <c r="D870" s="3"/>
      <c r="E870" s="4"/>
      <c r="F870" s="4"/>
      <c r="G870" s="5" t="str">
        <f t="shared" si="18"/>
        <v xml:space="preserve">  </v>
      </c>
      <c r="I870" s="1"/>
      <c r="J870" s="1"/>
      <c r="K870" s="6"/>
      <c r="L870" s="6"/>
      <c r="M870" s="6"/>
      <c r="N870" s="6"/>
      <c r="O870" s="6"/>
      <c r="P870" s="7"/>
      <c r="Q870" s="1"/>
      <c r="R870" s="1"/>
    </row>
    <row r="871" spans="1:18" s="5" customFormat="1" x14ac:dyDescent="0.2">
      <c r="A871" s="1"/>
      <c r="B871" s="1"/>
      <c r="C871" s="2"/>
      <c r="D871" s="3"/>
      <c r="E871" s="4"/>
      <c r="F871" s="4"/>
      <c r="G871" s="5" t="str">
        <f t="shared" si="18"/>
        <v xml:space="preserve">  </v>
      </c>
      <c r="I871" s="1"/>
      <c r="J871" s="1"/>
      <c r="K871" s="6"/>
      <c r="L871" s="6"/>
      <c r="M871" s="6"/>
      <c r="N871" s="6"/>
      <c r="O871" s="6"/>
      <c r="P871" s="7"/>
      <c r="Q871" s="1"/>
      <c r="R871" s="1"/>
    </row>
    <row r="872" spans="1:18" s="5" customFormat="1" x14ac:dyDescent="0.2">
      <c r="A872" s="1"/>
      <c r="B872" s="1"/>
      <c r="C872" s="2"/>
      <c r="D872" s="3"/>
      <c r="E872" s="4"/>
      <c r="F872" s="4"/>
      <c r="G872" s="5" t="str">
        <f t="shared" si="18"/>
        <v xml:space="preserve">  </v>
      </c>
      <c r="I872" s="1"/>
      <c r="J872" s="1"/>
      <c r="K872" s="6"/>
      <c r="L872" s="6"/>
      <c r="M872" s="6"/>
      <c r="N872" s="6"/>
      <c r="O872" s="6"/>
      <c r="P872" s="7"/>
      <c r="Q872" s="1"/>
      <c r="R872" s="1"/>
    </row>
    <row r="873" spans="1:18" s="5" customFormat="1" x14ac:dyDescent="0.2">
      <c r="A873" s="1"/>
      <c r="B873" s="1"/>
      <c r="C873" s="2"/>
      <c r="D873" s="3"/>
      <c r="E873" s="4"/>
      <c r="F873" s="4"/>
      <c r="G873" s="5" t="str">
        <f t="shared" si="18"/>
        <v xml:space="preserve">  </v>
      </c>
      <c r="I873" s="1"/>
      <c r="J873" s="1"/>
      <c r="K873" s="6"/>
      <c r="L873" s="6"/>
      <c r="M873" s="6"/>
      <c r="N873" s="6"/>
      <c r="O873" s="6"/>
      <c r="P873" s="7"/>
      <c r="Q873" s="1"/>
      <c r="R873" s="1"/>
    </row>
    <row r="874" spans="1:18" s="5" customFormat="1" x14ac:dyDescent="0.2">
      <c r="A874" s="1"/>
      <c r="B874" s="1"/>
      <c r="C874" s="2"/>
      <c r="D874" s="3"/>
      <c r="E874" s="4"/>
      <c r="F874" s="4"/>
      <c r="G874" s="5" t="str">
        <f t="shared" si="18"/>
        <v xml:space="preserve">  </v>
      </c>
      <c r="I874" s="1"/>
      <c r="J874" s="1"/>
      <c r="K874" s="6"/>
      <c r="L874" s="6"/>
      <c r="M874" s="6"/>
      <c r="N874" s="6"/>
      <c r="O874" s="6"/>
      <c r="P874" s="7"/>
      <c r="Q874" s="1"/>
      <c r="R874" s="1"/>
    </row>
    <row r="875" spans="1:18" s="5" customFormat="1" x14ac:dyDescent="0.2">
      <c r="A875" s="1"/>
      <c r="B875" s="1"/>
      <c r="C875" s="2"/>
      <c r="D875" s="3"/>
      <c r="E875" s="4"/>
      <c r="F875" s="4"/>
      <c r="G875" s="5" t="str">
        <f t="shared" si="18"/>
        <v xml:space="preserve">  </v>
      </c>
      <c r="I875" s="1"/>
      <c r="J875" s="1"/>
      <c r="K875" s="6"/>
      <c r="L875" s="6"/>
      <c r="M875" s="6"/>
      <c r="N875" s="6"/>
      <c r="O875" s="6"/>
      <c r="P875" s="7"/>
      <c r="Q875" s="1"/>
      <c r="R875" s="1"/>
    </row>
    <row r="876" spans="1:18" s="5" customFormat="1" x14ac:dyDescent="0.2">
      <c r="A876" s="1"/>
      <c r="B876" s="1"/>
      <c r="C876" s="2"/>
      <c r="D876" s="3"/>
      <c r="E876" s="4"/>
      <c r="F876" s="4"/>
      <c r="G876" s="5" t="str">
        <f t="shared" si="18"/>
        <v xml:space="preserve">  </v>
      </c>
      <c r="I876" s="1"/>
      <c r="J876" s="1"/>
      <c r="K876" s="6"/>
      <c r="L876" s="6"/>
      <c r="M876" s="6"/>
      <c r="N876" s="6"/>
      <c r="O876" s="6"/>
      <c r="P876" s="7"/>
      <c r="Q876" s="1"/>
      <c r="R876" s="1"/>
    </row>
    <row r="877" spans="1:18" s="5" customFormat="1" x14ac:dyDescent="0.2">
      <c r="A877" s="1"/>
      <c r="B877" s="1"/>
      <c r="C877" s="2"/>
      <c r="D877" s="3"/>
      <c r="E877" s="4"/>
      <c r="F877" s="4"/>
      <c r="G877" s="5" t="str">
        <f t="shared" si="18"/>
        <v xml:space="preserve">  </v>
      </c>
      <c r="I877" s="1"/>
      <c r="J877" s="1"/>
      <c r="K877" s="6"/>
      <c r="L877" s="6"/>
      <c r="M877" s="6"/>
      <c r="N877" s="6"/>
      <c r="O877" s="6"/>
      <c r="P877" s="7"/>
      <c r="Q877" s="1"/>
      <c r="R877" s="1"/>
    </row>
    <row r="878" spans="1:18" s="5" customFormat="1" x14ac:dyDescent="0.2">
      <c r="A878" s="1"/>
      <c r="B878" s="1"/>
      <c r="C878" s="2"/>
      <c r="D878" s="3"/>
      <c r="E878" s="4"/>
      <c r="F878" s="4"/>
      <c r="G878" s="5" t="str">
        <f t="shared" si="18"/>
        <v xml:space="preserve">  </v>
      </c>
      <c r="I878" s="1"/>
      <c r="J878" s="1"/>
      <c r="K878" s="6"/>
      <c r="L878" s="6"/>
      <c r="M878" s="6"/>
      <c r="N878" s="6"/>
      <c r="O878" s="6"/>
      <c r="P878" s="7"/>
      <c r="Q878" s="1"/>
      <c r="R878" s="1"/>
    </row>
    <row r="879" spans="1:18" s="5" customFormat="1" x14ac:dyDescent="0.2">
      <c r="A879" s="1"/>
      <c r="B879" s="1"/>
      <c r="C879" s="2"/>
      <c r="D879" s="3"/>
      <c r="E879" s="4"/>
      <c r="F879" s="4"/>
      <c r="G879" s="5" t="str">
        <f t="shared" si="18"/>
        <v xml:space="preserve">  </v>
      </c>
      <c r="I879" s="1"/>
      <c r="J879" s="1"/>
      <c r="K879" s="6"/>
      <c r="L879" s="6"/>
      <c r="M879" s="6"/>
      <c r="N879" s="6"/>
      <c r="O879" s="6"/>
      <c r="P879" s="7"/>
      <c r="Q879" s="1"/>
      <c r="R879" s="1"/>
    </row>
    <row r="880" spans="1:18" s="5" customFormat="1" x14ac:dyDescent="0.2">
      <c r="A880" s="1"/>
      <c r="B880" s="1"/>
      <c r="C880" s="2"/>
      <c r="D880" s="3"/>
      <c r="E880" s="4"/>
      <c r="F880" s="4"/>
      <c r="G880" s="5" t="str">
        <f t="shared" si="18"/>
        <v xml:space="preserve">  </v>
      </c>
      <c r="I880" s="1"/>
      <c r="J880" s="1"/>
      <c r="K880" s="6"/>
      <c r="L880" s="6"/>
      <c r="M880" s="6"/>
      <c r="N880" s="6"/>
      <c r="O880" s="6"/>
      <c r="P880" s="7"/>
      <c r="Q880" s="1"/>
      <c r="R880" s="1"/>
    </row>
    <row r="881" spans="1:18" s="5" customFormat="1" x14ac:dyDescent="0.2">
      <c r="A881" s="1"/>
      <c r="B881" s="1"/>
      <c r="C881" s="2"/>
      <c r="D881" s="3"/>
      <c r="E881" s="4"/>
      <c r="F881" s="4"/>
      <c r="G881" s="5" t="str">
        <f t="shared" si="18"/>
        <v xml:space="preserve">  </v>
      </c>
      <c r="I881" s="1"/>
      <c r="J881" s="1"/>
      <c r="K881" s="6"/>
      <c r="L881" s="6"/>
      <c r="M881" s="6"/>
      <c r="N881" s="6"/>
      <c r="O881" s="6"/>
      <c r="P881" s="7"/>
      <c r="Q881" s="1"/>
      <c r="R881" s="1"/>
    </row>
    <row r="882" spans="1:18" s="5" customFormat="1" x14ac:dyDescent="0.2">
      <c r="A882" s="1"/>
      <c r="B882" s="1"/>
      <c r="C882" s="2"/>
      <c r="D882" s="3"/>
      <c r="E882" s="4"/>
      <c r="F882" s="4"/>
      <c r="G882" s="5" t="str">
        <f t="shared" si="18"/>
        <v xml:space="preserve">  </v>
      </c>
      <c r="I882" s="1"/>
      <c r="J882" s="1"/>
      <c r="K882" s="6"/>
      <c r="L882" s="6"/>
      <c r="M882" s="6"/>
      <c r="N882" s="6"/>
      <c r="O882" s="6"/>
      <c r="P882" s="7"/>
      <c r="Q882" s="1"/>
      <c r="R882" s="1"/>
    </row>
    <row r="883" spans="1:18" s="5" customFormat="1" x14ac:dyDescent="0.2">
      <c r="A883" s="1"/>
      <c r="B883" s="1"/>
      <c r="C883" s="2"/>
      <c r="D883" s="3"/>
      <c r="E883" s="4"/>
      <c r="F883" s="4"/>
      <c r="G883" s="5" t="str">
        <f t="shared" si="18"/>
        <v xml:space="preserve">  </v>
      </c>
      <c r="I883" s="1"/>
      <c r="J883" s="1"/>
      <c r="K883" s="6"/>
      <c r="L883" s="6"/>
      <c r="M883" s="6"/>
      <c r="N883" s="6"/>
      <c r="O883" s="6"/>
      <c r="P883" s="7"/>
      <c r="Q883" s="1"/>
      <c r="R883" s="1"/>
    </row>
    <row r="884" spans="1:18" s="5" customFormat="1" x14ac:dyDescent="0.2">
      <c r="A884" s="1"/>
      <c r="B884" s="1"/>
      <c r="C884" s="2"/>
      <c r="D884" s="3"/>
      <c r="E884" s="4"/>
      <c r="F884" s="4"/>
      <c r="G884" s="5" t="str">
        <f t="shared" si="18"/>
        <v xml:space="preserve">  </v>
      </c>
      <c r="I884" s="1"/>
      <c r="J884" s="1"/>
      <c r="K884" s="6"/>
      <c r="L884" s="6"/>
      <c r="M884" s="6"/>
      <c r="N884" s="6"/>
      <c r="O884" s="6"/>
      <c r="P884" s="7"/>
      <c r="Q884" s="1"/>
      <c r="R884" s="1"/>
    </row>
    <row r="885" spans="1:18" s="5" customFormat="1" x14ac:dyDescent="0.2">
      <c r="A885" s="1"/>
      <c r="B885" s="1"/>
      <c r="C885" s="2"/>
      <c r="D885" s="3"/>
      <c r="E885" s="4"/>
      <c r="F885" s="4"/>
      <c r="G885" s="5" t="str">
        <f t="shared" si="18"/>
        <v xml:space="preserve">  </v>
      </c>
      <c r="I885" s="1"/>
      <c r="J885" s="1"/>
      <c r="K885" s="6"/>
      <c r="L885" s="6"/>
      <c r="M885" s="6"/>
      <c r="N885" s="6"/>
      <c r="O885" s="6"/>
      <c r="P885" s="7"/>
      <c r="Q885" s="1"/>
      <c r="R885" s="1"/>
    </row>
    <row r="886" spans="1:18" s="5" customFormat="1" x14ac:dyDescent="0.2">
      <c r="A886" s="1"/>
      <c r="B886" s="1"/>
      <c r="C886" s="2"/>
      <c r="D886" s="3"/>
      <c r="E886" s="4"/>
      <c r="F886" s="4"/>
      <c r="G886" s="5" t="str">
        <f t="shared" si="18"/>
        <v xml:space="preserve">  </v>
      </c>
      <c r="I886" s="1"/>
      <c r="J886" s="1"/>
      <c r="K886" s="6"/>
      <c r="L886" s="6"/>
      <c r="M886" s="6"/>
      <c r="N886" s="6"/>
      <c r="O886" s="6"/>
      <c r="P886" s="7"/>
      <c r="Q886" s="1"/>
      <c r="R886" s="1"/>
    </row>
    <row r="887" spans="1:18" s="5" customFormat="1" x14ac:dyDescent="0.2">
      <c r="A887" s="1"/>
      <c r="B887" s="1"/>
      <c r="C887" s="2"/>
      <c r="D887" s="3"/>
      <c r="E887" s="4"/>
      <c r="F887" s="4"/>
      <c r="G887" s="5" t="str">
        <f t="shared" si="18"/>
        <v xml:space="preserve">  </v>
      </c>
      <c r="I887" s="1"/>
      <c r="J887" s="1"/>
      <c r="K887" s="6"/>
      <c r="L887" s="6"/>
      <c r="M887" s="6"/>
      <c r="N887" s="6"/>
      <c r="O887" s="6"/>
      <c r="P887" s="7"/>
      <c r="Q887" s="1"/>
      <c r="R887" s="1"/>
    </row>
    <row r="888" spans="1:18" s="5" customFormat="1" x14ac:dyDescent="0.2">
      <c r="A888" s="1"/>
      <c r="B888" s="1"/>
      <c r="C888" s="2"/>
      <c r="D888" s="3"/>
      <c r="E888" s="4"/>
      <c r="F888" s="4"/>
      <c r="G888" s="5" t="str">
        <f t="shared" si="18"/>
        <v xml:space="preserve">  </v>
      </c>
      <c r="I888" s="1"/>
      <c r="J888" s="1"/>
      <c r="K888" s="6"/>
      <c r="L888" s="6"/>
      <c r="M888" s="6"/>
      <c r="N888" s="6"/>
      <c r="O888" s="6"/>
      <c r="P888" s="7"/>
      <c r="Q888" s="1"/>
      <c r="R888" s="1"/>
    </row>
    <row r="889" spans="1:18" s="5" customFormat="1" x14ac:dyDescent="0.2">
      <c r="A889" s="1"/>
      <c r="B889" s="1"/>
      <c r="C889" s="2"/>
      <c r="D889" s="3"/>
      <c r="E889" s="4"/>
      <c r="F889" s="4"/>
      <c r="G889" s="5" t="str">
        <f t="shared" si="18"/>
        <v xml:space="preserve">  </v>
      </c>
      <c r="I889" s="1"/>
      <c r="J889" s="1"/>
      <c r="K889" s="6"/>
      <c r="L889" s="6"/>
      <c r="M889" s="6"/>
      <c r="N889" s="6"/>
      <c r="O889" s="6"/>
      <c r="P889" s="7"/>
      <c r="Q889" s="1"/>
      <c r="R889" s="1"/>
    </row>
    <row r="890" spans="1:18" s="5" customFormat="1" x14ac:dyDescent="0.2">
      <c r="A890" s="1"/>
      <c r="B890" s="1"/>
      <c r="C890" s="2"/>
      <c r="D890" s="3"/>
      <c r="E890" s="4"/>
      <c r="F890" s="4"/>
      <c r="G890" s="5" t="str">
        <f t="shared" ref="G890:G953" si="19">IF(E890=0,"  ",(IF(F890=0,"  ",+E890*F890)))</f>
        <v xml:space="preserve">  </v>
      </c>
      <c r="I890" s="1"/>
      <c r="J890" s="1"/>
      <c r="K890" s="6"/>
      <c r="L890" s="6"/>
      <c r="M890" s="6"/>
      <c r="N890" s="6"/>
      <c r="O890" s="6"/>
      <c r="P890" s="7"/>
      <c r="Q890" s="1"/>
      <c r="R890" s="1"/>
    </row>
    <row r="891" spans="1:18" s="5" customFormat="1" x14ac:dyDescent="0.2">
      <c r="A891" s="1"/>
      <c r="B891" s="1"/>
      <c r="C891" s="2"/>
      <c r="D891" s="3"/>
      <c r="E891" s="4"/>
      <c r="F891" s="4"/>
      <c r="G891" s="5" t="str">
        <f t="shared" si="19"/>
        <v xml:space="preserve">  </v>
      </c>
      <c r="I891" s="1"/>
      <c r="J891" s="1"/>
      <c r="K891" s="6"/>
      <c r="L891" s="6"/>
      <c r="M891" s="6"/>
      <c r="N891" s="6"/>
      <c r="O891" s="6"/>
      <c r="P891" s="7"/>
      <c r="Q891" s="1"/>
      <c r="R891" s="1"/>
    </row>
    <row r="892" spans="1:18" s="5" customFormat="1" x14ac:dyDescent="0.2">
      <c r="A892" s="1"/>
      <c r="B892" s="1"/>
      <c r="C892" s="2"/>
      <c r="D892" s="3"/>
      <c r="E892" s="4"/>
      <c r="F892" s="4"/>
      <c r="G892" s="5" t="str">
        <f t="shared" si="19"/>
        <v xml:space="preserve">  </v>
      </c>
      <c r="I892" s="1"/>
      <c r="J892" s="1"/>
      <c r="K892" s="6"/>
      <c r="L892" s="6"/>
      <c r="M892" s="6"/>
      <c r="N892" s="6"/>
      <c r="O892" s="6"/>
      <c r="P892" s="7"/>
      <c r="Q892" s="1"/>
      <c r="R892" s="1"/>
    </row>
    <row r="893" spans="1:18" s="5" customFormat="1" x14ac:dyDescent="0.2">
      <c r="A893" s="1"/>
      <c r="B893" s="1"/>
      <c r="C893" s="2"/>
      <c r="D893" s="3"/>
      <c r="E893" s="4"/>
      <c r="F893" s="4"/>
      <c r="G893" s="5" t="str">
        <f t="shared" si="19"/>
        <v xml:space="preserve">  </v>
      </c>
      <c r="I893" s="1"/>
      <c r="J893" s="1"/>
      <c r="K893" s="6"/>
      <c r="L893" s="6"/>
      <c r="M893" s="6"/>
      <c r="N893" s="6"/>
      <c r="O893" s="6"/>
      <c r="P893" s="7"/>
      <c r="Q893" s="1"/>
      <c r="R893" s="1"/>
    </row>
    <row r="894" spans="1:18" s="5" customFormat="1" x14ac:dyDescent="0.2">
      <c r="A894" s="1"/>
      <c r="B894" s="1"/>
      <c r="C894" s="2"/>
      <c r="D894" s="3"/>
      <c r="E894" s="4"/>
      <c r="F894" s="4"/>
      <c r="G894" s="5" t="str">
        <f t="shared" si="19"/>
        <v xml:space="preserve">  </v>
      </c>
      <c r="I894" s="1"/>
      <c r="J894" s="1"/>
      <c r="K894" s="6"/>
      <c r="L894" s="6"/>
      <c r="M894" s="6"/>
      <c r="N894" s="6"/>
      <c r="O894" s="6"/>
      <c r="P894" s="7"/>
      <c r="Q894" s="1"/>
      <c r="R894" s="1"/>
    </row>
    <row r="895" spans="1:18" s="5" customFormat="1" x14ac:dyDescent="0.2">
      <c r="A895" s="1"/>
      <c r="B895" s="1"/>
      <c r="C895" s="2"/>
      <c r="D895" s="3"/>
      <c r="E895" s="4"/>
      <c r="F895" s="4"/>
      <c r="G895" s="5" t="str">
        <f t="shared" si="19"/>
        <v xml:space="preserve">  </v>
      </c>
      <c r="I895" s="1"/>
      <c r="J895" s="1"/>
      <c r="K895" s="6"/>
      <c r="L895" s="6"/>
      <c r="M895" s="6"/>
      <c r="N895" s="6"/>
      <c r="O895" s="6"/>
      <c r="P895" s="7"/>
      <c r="Q895" s="1"/>
      <c r="R895" s="1"/>
    </row>
    <row r="896" spans="1:18" s="5" customFormat="1" x14ac:dyDescent="0.2">
      <c r="A896" s="1"/>
      <c r="B896" s="1"/>
      <c r="C896" s="2"/>
      <c r="D896" s="3"/>
      <c r="E896" s="4"/>
      <c r="F896" s="4"/>
      <c r="G896" s="5" t="str">
        <f t="shared" si="19"/>
        <v xml:space="preserve">  </v>
      </c>
      <c r="I896" s="1"/>
      <c r="J896" s="1"/>
      <c r="K896" s="6"/>
      <c r="L896" s="6"/>
      <c r="M896" s="6"/>
      <c r="N896" s="6"/>
      <c r="O896" s="6"/>
      <c r="P896" s="7"/>
      <c r="Q896" s="1"/>
      <c r="R896" s="1"/>
    </row>
    <row r="897" spans="1:18" s="5" customFormat="1" x14ac:dyDescent="0.2">
      <c r="A897" s="1"/>
      <c r="B897" s="1"/>
      <c r="C897" s="2"/>
      <c r="D897" s="3"/>
      <c r="E897" s="4"/>
      <c r="F897" s="4"/>
      <c r="G897" s="5" t="str">
        <f t="shared" si="19"/>
        <v xml:space="preserve">  </v>
      </c>
      <c r="I897" s="1"/>
      <c r="J897" s="1"/>
      <c r="K897" s="6"/>
      <c r="L897" s="6"/>
      <c r="M897" s="6"/>
      <c r="N897" s="6"/>
      <c r="O897" s="6"/>
      <c r="P897" s="7"/>
      <c r="Q897" s="1"/>
      <c r="R897" s="1"/>
    </row>
    <row r="898" spans="1:18" s="5" customFormat="1" x14ac:dyDescent="0.2">
      <c r="A898" s="1"/>
      <c r="B898" s="1"/>
      <c r="C898" s="2"/>
      <c r="D898" s="3"/>
      <c r="E898" s="4"/>
      <c r="F898" s="4"/>
      <c r="G898" s="5" t="str">
        <f t="shared" si="19"/>
        <v xml:space="preserve">  </v>
      </c>
      <c r="I898" s="1"/>
      <c r="J898" s="1"/>
      <c r="K898" s="6"/>
      <c r="L898" s="6"/>
      <c r="M898" s="6"/>
      <c r="N898" s="6"/>
      <c r="O898" s="6"/>
      <c r="P898" s="7"/>
      <c r="Q898" s="1"/>
      <c r="R898" s="1"/>
    </row>
    <row r="899" spans="1:18" s="5" customFormat="1" x14ac:dyDescent="0.2">
      <c r="A899" s="1"/>
      <c r="B899" s="1"/>
      <c r="C899" s="2"/>
      <c r="D899" s="3"/>
      <c r="E899" s="4"/>
      <c r="F899" s="4"/>
      <c r="G899" s="5" t="str">
        <f t="shared" si="19"/>
        <v xml:space="preserve">  </v>
      </c>
      <c r="I899" s="1"/>
      <c r="J899" s="1"/>
      <c r="K899" s="6"/>
      <c r="L899" s="6"/>
      <c r="M899" s="6"/>
      <c r="N899" s="6"/>
      <c r="O899" s="6"/>
      <c r="P899" s="7"/>
      <c r="Q899" s="1"/>
      <c r="R899" s="1"/>
    </row>
    <row r="900" spans="1:18" s="5" customFormat="1" x14ac:dyDescent="0.2">
      <c r="A900" s="1"/>
      <c r="B900" s="1"/>
      <c r="C900" s="2"/>
      <c r="D900" s="3"/>
      <c r="E900" s="4"/>
      <c r="F900" s="4"/>
      <c r="G900" s="5" t="str">
        <f t="shared" si="19"/>
        <v xml:space="preserve">  </v>
      </c>
      <c r="I900" s="1"/>
      <c r="J900" s="1"/>
      <c r="K900" s="6"/>
      <c r="L900" s="6"/>
      <c r="M900" s="6"/>
      <c r="N900" s="6"/>
      <c r="O900" s="6"/>
      <c r="P900" s="7"/>
      <c r="Q900" s="1"/>
      <c r="R900" s="1"/>
    </row>
    <row r="901" spans="1:18" s="5" customFormat="1" x14ac:dyDescent="0.2">
      <c r="A901" s="1"/>
      <c r="B901" s="1"/>
      <c r="C901" s="2"/>
      <c r="D901" s="3"/>
      <c r="E901" s="4"/>
      <c r="F901" s="4"/>
      <c r="G901" s="5" t="str">
        <f t="shared" si="19"/>
        <v xml:space="preserve">  </v>
      </c>
      <c r="I901" s="1"/>
      <c r="J901" s="1"/>
      <c r="K901" s="6"/>
      <c r="L901" s="6"/>
      <c r="M901" s="6"/>
      <c r="N901" s="6"/>
      <c r="O901" s="6"/>
      <c r="P901" s="7"/>
      <c r="Q901" s="1"/>
      <c r="R901" s="1"/>
    </row>
    <row r="902" spans="1:18" s="5" customFormat="1" x14ac:dyDescent="0.2">
      <c r="A902" s="1"/>
      <c r="B902" s="1"/>
      <c r="C902" s="2"/>
      <c r="D902" s="3"/>
      <c r="E902" s="4"/>
      <c r="F902" s="4"/>
      <c r="G902" s="5" t="str">
        <f t="shared" si="19"/>
        <v xml:space="preserve">  </v>
      </c>
      <c r="I902" s="1"/>
      <c r="J902" s="1"/>
      <c r="K902" s="6"/>
      <c r="L902" s="6"/>
      <c r="M902" s="6"/>
      <c r="N902" s="6"/>
      <c r="O902" s="6"/>
      <c r="P902" s="7"/>
      <c r="Q902" s="1"/>
      <c r="R902" s="1"/>
    </row>
    <row r="903" spans="1:18" s="5" customFormat="1" x14ac:dyDescent="0.2">
      <c r="A903" s="1"/>
      <c r="B903" s="1"/>
      <c r="C903" s="2"/>
      <c r="D903" s="3"/>
      <c r="E903" s="4"/>
      <c r="F903" s="4"/>
      <c r="G903" s="5" t="str">
        <f t="shared" si="19"/>
        <v xml:space="preserve">  </v>
      </c>
      <c r="I903" s="1"/>
      <c r="J903" s="1"/>
      <c r="K903" s="6"/>
      <c r="L903" s="6"/>
      <c r="M903" s="6"/>
      <c r="N903" s="6"/>
      <c r="O903" s="6"/>
      <c r="P903" s="7"/>
      <c r="Q903" s="1"/>
      <c r="R903" s="1"/>
    </row>
    <row r="904" spans="1:18" s="5" customFormat="1" x14ac:dyDescent="0.2">
      <c r="A904" s="1"/>
      <c r="B904" s="1"/>
      <c r="C904" s="2"/>
      <c r="D904" s="3"/>
      <c r="E904" s="4"/>
      <c r="F904" s="4"/>
      <c r="G904" s="5" t="str">
        <f t="shared" si="19"/>
        <v xml:space="preserve">  </v>
      </c>
      <c r="I904" s="1"/>
      <c r="J904" s="1"/>
      <c r="K904" s="6"/>
      <c r="L904" s="6"/>
      <c r="M904" s="6"/>
      <c r="N904" s="6"/>
      <c r="O904" s="6"/>
      <c r="P904" s="7"/>
      <c r="Q904" s="1"/>
      <c r="R904" s="1"/>
    </row>
    <row r="905" spans="1:18" s="5" customFormat="1" x14ac:dyDescent="0.2">
      <c r="A905" s="1"/>
      <c r="B905" s="1"/>
      <c r="C905" s="2"/>
      <c r="D905" s="3"/>
      <c r="E905" s="4"/>
      <c r="F905" s="4"/>
      <c r="G905" s="5" t="str">
        <f t="shared" si="19"/>
        <v xml:space="preserve">  </v>
      </c>
      <c r="I905" s="1"/>
      <c r="J905" s="1"/>
      <c r="K905" s="6"/>
      <c r="L905" s="6"/>
      <c r="M905" s="6"/>
      <c r="N905" s="6"/>
      <c r="O905" s="6"/>
      <c r="P905" s="7"/>
      <c r="Q905" s="1"/>
      <c r="R905" s="1"/>
    </row>
    <row r="906" spans="1:18" s="5" customFormat="1" x14ac:dyDescent="0.2">
      <c r="A906" s="1"/>
      <c r="B906" s="1"/>
      <c r="C906" s="2"/>
      <c r="D906" s="3"/>
      <c r="E906" s="4"/>
      <c r="F906" s="4"/>
      <c r="G906" s="5" t="str">
        <f t="shared" si="19"/>
        <v xml:space="preserve">  </v>
      </c>
      <c r="I906" s="1"/>
      <c r="J906" s="1"/>
      <c r="K906" s="6"/>
      <c r="L906" s="6"/>
      <c r="M906" s="6"/>
      <c r="N906" s="6"/>
      <c r="O906" s="6"/>
      <c r="P906" s="7"/>
      <c r="Q906" s="1"/>
      <c r="R906" s="1"/>
    </row>
    <row r="907" spans="1:18" s="5" customFormat="1" x14ac:dyDescent="0.2">
      <c r="A907" s="1"/>
      <c r="B907" s="1"/>
      <c r="C907" s="2"/>
      <c r="D907" s="3"/>
      <c r="E907" s="4"/>
      <c r="F907" s="4"/>
      <c r="G907" s="5" t="str">
        <f t="shared" si="19"/>
        <v xml:space="preserve">  </v>
      </c>
      <c r="I907" s="1"/>
      <c r="J907" s="1"/>
      <c r="K907" s="6"/>
      <c r="L907" s="6"/>
      <c r="M907" s="6"/>
      <c r="N907" s="6"/>
      <c r="O907" s="6"/>
      <c r="P907" s="7"/>
      <c r="Q907" s="1"/>
      <c r="R907" s="1"/>
    </row>
    <row r="908" spans="1:18" s="5" customFormat="1" x14ac:dyDescent="0.2">
      <c r="A908" s="1"/>
      <c r="B908" s="1"/>
      <c r="C908" s="2"/>
      <c r="D908" s="3"/>
      <c r="E908" s="4"/>
      <c r="F908" s="4"/>
      <c r="G908" s="5" t="str">
        <f t="shared" si="19"/>
        <v xml:space="preserve">  </v>
      </c>
      <c r="I908" s="1"/>
      <c r="J908" s="1"/>
      <c r="K908" s="6"/>
      <c r="L908" s="6"/>
      <c r="M908" s="6"/>
      <c r="N908" s="6"/>
      <c r="O908" s="6"/>
      <c r="P908" s="7"/>
      <c r="Q908" s="1"/>
      <c r="R908" s="1"/>
    </row>
    <row r="909" spans="1:18" s="5" customFormat="1" x14ac:dyDescent="0.2">
      <c r="A909" s="1"/>
      <c r="B909" s="1"/>
      <c r="C909" s="2"/>
      <c r="D909" s="3"/>
      <c r="E909" s="4"/>
      <c r="F909" s="4"/>
      <c r="G909" s="5" t="str">
        <f t="shared" si="19"/>
        <v xml:space="preserve">  </v>
      </c>
      <c r="I909" s="1"/>
      <c r="J909" s="1"/>
      <c r="K909" s="6"/>
      <c r="L909" s="6"/>
      <c r="M909" s="6"/>
      <c r="N909" s="6"/>
      <c r="O909" s="6"/>
      <c r="P909" s="7"/>
      <c r="Q909" s="1"/>
      <c r="R909" s="1"/>
    </row>
    <row r="910" spans="1:18" s="5" customFormat="1" x14ac:dyDescent="0.2">
      <c r="A910" s="1"/>
      <c r="B910" s="1"/>
      <c r="C910" s="2"/>
      <c r="D910" s="3"/>
      <c r="E910" s="4"/>
      <c r="F910" s="4"/>
      <c r="G910" s="5" t="str">
        <f t="shared" si="19"/>
        <v xml:space="preserve">  </v>
      </c>
      <c r="I910" s="1"/>
      <c r="J910" s="1"/>
      <c r="K910" s="6"/>
      <c r="L910" s="6"/>
      <c r="M910" s="6"/>
      <c r="N910" s="6"/>
      <c r="O910" s="6"/>
      <c r="P910" s="7"/>
      <c r="Q910" s="1"/>
      <c r="R910" s="1"/>
    </row>
    <row r="911" spans="1:18" s="5" customFormat="1" x14ac:dyDescent="0.2">
      <c r="A911" s="1"/>
      <c r="B911" s="1"/>
      <c r="C911" s="2"/>
      <c r="D911" s="3"/>
      <c r="E911" s="4"/>
      <c r="F911" s="4"/>
      <c r="G911" s="5" t="str">
        <f t="shared" si="19"/>
        <v xml:space="preserve">  </v>
      </c>
      <c r="I911" s="1"/>
      <c r="J911" s="1"/>
      <c r="K911" s="6"/>
      <c r="L911" s="6"/>
      <c r="M911" s="6"/>
      <c r="N911" s="6"/>
      <c r="O911" s="6"/>
      <c r="P911" s="7"/>
      <c r="Q911" s="1"/>
      <c r="R911" s="1"/>
    </row>
    <row r="912" spans="1:18" s="5" customFormat="1" x14ac:dyDescent="0.2">
      <c r="A912" s="1"/>
      <c r="B912" s="1"/>
      <c r="C912" s="2"/>
      <c r="D912" s="3"/>
      <c r="E912" s="4"/>
      <c r="F912" s="4"/>
      <c r="G912" s="5" t="str">
        <f t="shared" si="19"/>
        <v xml:space="preserve">  </v>
      </c>
      <c r="I912" s="1"/>
      <c r="J912" s="1"/>
      <c r="K912" s="6"/>
      <c r="L912" s="6"/>
      <c r="M912" s="6"/>
      <c r="N912" s="6"/>
      <c r="O912" s="6"/>
      <c r="P912" s="7"/>
      <c r="Q912" s="1"/>
      <c r="R912" s="1"/>
    </row>
    <row r="913" spans="1:18" s="5" customFormat="1" x14ac:dyDescent="0.2">
      <c r="A913" s="1"/>
      <c r="B913" s="1"/>
      <c r="C913" s="2"/>
      <c r="D913" s="3"/>
      <c r="E913" s="4"/>
      <c r="F913" s="4"/>
      <c r="G913" s="5" t="str">
        <f t="shared" si="19"/>
        <v xml:space="preserve">  </v>
      </c>
      <c r="I913" s="1"/>
      <c r="J913" s="1"/>
      <c r="K913" s="6"/>
      <c r="L913" s="6"/>
      <c r="M913" s="6"/>
      <c r="N913" s="6"/>
      <c r="O913" s="6"/>
      <c r="P913" s="7"/>
      <c r="Q913" s="1"/>
      <c r="R913" s="1"/>
    </row>
    <row r="914" spans="1:18" s="5" customFormat="1" x14ac:dyDescent="0.2">
      <c r="A914" s="1"/>
      <c r="B914" s="1"/>
      <c r="C914" s="2"/>
      <c r="D914" s="3"/>
      <c r="E914" s="4"/>
      <c r="F914" s="4"/>
      <c r="G914" s="5" t="str">
        <f t="shared" si="19"/>
        <v xml:space="preserve">  </v>
      </c>
      <c r="I914" s="1"/>
      <c r="J914" s="1"/>
      <c r="K914" s="6"/>
      <c r="L914" s="6"/>
      <c r="M914" s="6"/>
      <c r="N914" s="6"/>
      <c r="O914" s="6"/>
      <c r="P914" s="7"/>
      <c r="Q914" s="1"/>
      <c r="R914" s="1"/>
    </row>
    <row r="915" spans="1:18" s="5" customFormat="1" x14ac:dyDescent="0.2">
      <c r="A915" s="1"/>
      <c r="B915" s="1"/>
      <c r="C915" s="2"/>
      <c r="D915" s="3"/>
      <c r="E915" s="4"/>
      <c r="F915" s="4"/>
      <c r="G915" s="5" t="str">
        <f t="shared" si="19"/>
        <v xml:space="preserve">  </v>
      </c>
      <c r="I915" s="1"/>
      <c r="J915" s="1"/>
      <c r="K915" s="6"/>
      <c r="L915" s="6"/>
      <c r="M915" s="6"/>
      <c r="N915" s="6"/>
      <c r="O915" s="6"/>
      <c r="P915" s="7"/>
      <c r="Q915" s="1"/>
      <c r="R915" s="1"/>
    </row>
    <row r="916" spans="1:18" s="5" customFormat="1" x14ac:dyDescent="0.2">
      <c r="A916" s="1"/>
      <c r="B916" s="1"/>
      <c r="C916" s="2"/>
      <c r="D916" s="3"/>
      <c r="E916" s="4"/>
      <c r="F916" s="4"/>
      <c r="G916" s="5" t="str">
        <f t="shared" si="19"/>
        <v xml:space="preserve">  </v>
      </c>
      <c r="I916" s="1"/>
      <c r="J916" s="1"/>
      <c r="K916" s="6"/>
      <c r="L916" s="6"/>
      <c r="M916" s="6"/>
      <c r="N916" s="6"/>
      <c r="O916" s="6"/>
      <c r="P916" s="7"/>
      <c r="Q916" s="1"/>
      <c r="R916" s="1"/>
    </row>
    <row r="917" spans="1:18" s="5" customFormat="1" x14ac:dyDescent="0.2">
      <c r="A917" s="1"/>
      <c r="B917" s="1"/>
      <c r="C917" s="2"/>
      <c r="D917" s="3"/>
      <c r="E917" s="4"/>
      <c r="F917" s="4"/>
      <c r="G917" s="5" t="str">
        <f t="shared" si="19"/>
        <v xml:space="preserve">  </v>
      </c>
      <c r="I917" s="1"/>
      <c r="J917" s="1"/>
      <c r="K917" s="6"/>
      <c r="L917" s="6"/>
      <c r="M917" s="6"/>
      <c r="N917" s="6"/>
      <c r="O917" s="6"/>
      <c r="P917" s="7"/>
      <c r="Q917" s="1"/>
      <c r="R917" s="1"/>
    </row>
    <row r="918" spans="1:18" s="5" customFormat="1" x14ac:dyDescent="0.2">
      <c r="A918" s="1"/>
      <c r="B918" s="1"/>
      <c r="C918" s="2"/>
      <c r="D918" s="3"/>
      <c r="E918" s="4"/>
      <c r="F918" s="4"/>
      <c r="G918" s="5" t="str">
        <f t="shared" si="19"/>
        <v xml:space="preserve">  </v>
      </c>
      <c r="I918" s="1"/>
      <c r="J918" s="1"/>
      <c r="K918" s="6"/>
      <c r="L918" s="6"/>
      <c r="M918" s="6"/>
      <c r="N918" s="6"/>
      <c r="O918" s="6"/>
      <c r="P918" s="7"/>
      <c r="Q918" s="1"/>
      <c r="R918" s="1"/>
    </row>
    <row r="919" spans="1:18" s="5" customFormat="1" x14ac:dyDescent="0.2">
      <c r="A919" s="1"/>
      <c r="B919" s="1"/>
      <c r="C919" s="2"/>
      <c r="D919" s="3"/>
      <c r="E919" s="4"/>
      <c r="F919" s="4"/>
      <c r="G919" s="5" t="str">
        <f t="shared" si="19"/>
        <v xml:space="preserve">  </v>
      </c>
      <c r="I919" s="1"/>
      <c r="J919" s="1"/>
      <c r="K919" s="6"/>
      <c r="L919" s="6"/>
      <c r="M919" s="6"/>
      <c r="N919" s="6"/>
      <c r="O919" s="6"/>
      <c r="P919" s="7"/>
      <c r="Q919" s="1"/>
      <c r="R919" s="1"/>
    </row>
    <row r="920" spans="1:18" s="5" customFormat="1" x14ac:dyDescent="0.2">
      <c r="A920" s="1"/>
      <c r="B920" s="1"/>
      <c r="C920" s="2"/>
      <c r="D920" s="3"/>
      <c r="E920" s="4"/>
      <c r="F920" s="4"/>
      <c r="G920" s="5" t="str">
        <f t="shared" si="19"/>
        <v xml:space="preserve">  </v>
      </c>
      <c r="I920" s="1"/>
      <c r="J920" s="1"/>
      <c r="K920" s="6"/>
      <c r="L920" s="6"/>
      <c r="M920" s="6"/>
      <c r="N920" s="6"/>
      <c r="O920" s="6"/>
      <c r="P920" s="7"/>
      <c r="Q920" s="1"/>
      <c r="R920" s="1"/>
    </row>
    <row r="921" spans="1:18" s="5" customFormat="1" x14ac:dyDescent="0.2">
      <c r="A921" s="1"/>
      <c r="B921" s="1"/>
      <c r="C921" s="2"/>
      <c r="D921" s="3"/>
      <c r="E921" s="4"/>
      <c r="F921" s="4"/>
      <c r="G921" s="5" t="str">
        <f t="shared" si="19"/>
        <v xml:space="preserve">  </v>
      </c>
      <c r="I921" s="1"/>
      <c r="J921" s="1"/>
      <c r="K921" s="6"/>
      <c r="L921" s="6"/>
      <c r="M921" s="6"/>
      <c r="N921" s="6"/>
      <c r="O921" s="6"/>
      <c r="P921" s="7"/>
      <c r="Q921" s="1"/>
      <c r="R921" s="1"/>
    </row>
    <row r="922" spans="1:18" s="5" customFormat="1" x14ac:dyDescent="0.2">
      <c r="A922" s="1"/>
      <c r="B922" s="1"/>
      <c r="C922" s="2"/>
      <c r="D922" s="3"/>
      <c r="E922" s="4"/>
      <c r="F922" s="4"/>
      <c r="G922" s="5" t="str">
        <f t="shared" si="19"/>
        <v xml:space="preserve">  </v>
      </c>
      <c r="I922" s="1"/>
      <c r="J922" s="1"/>
      <c r="K922" s="6"/>
      <c r="L922" s="6"/>
      <c r="M922" s="6"/>
      <c r="N922" s="6"/>
      <c r="O922" s="6"/>
      <c r="P922" s="7"/>
      <c r="Q922" s="1"/>
      <c r="R922" s="1"/>
    </row>
    <row r="923" spans="1:18" s="5" customFormat="1" x14ac:dyDescent="0.2">
      <c r="A923" s="1"/>
      <c r="B923" s="1"/>
      <c r="C923" s="2"/>
      <c r="D923" s="3"/>
      <c r="E923" s="4"/>
      <c r="F923" s="4"/>
      <c r="G923" s="5" t="str">
        <f t="shared" si="19"/>
        <v xml:space="preserve">  </v>
      </c>
      <c r="I923" s="1"/>
      <c r="J923" s="1"/>
      <c r="K923" s="6"/>
      <c r="L923" s="6"/>
      <c r="M923" s="6"/>
      <c r="N923" s="6"/>
      <c r="O923" s="6"/>
      <c r="P923" s="7"/>
      <c r="Q923" s="1"/>
      <c r="R923" s="1"/>
    </row>
    <row r="924" spans="1:18" s="5" customFormat="1" x14ac:dyDescent="0.2">
      <c r="A924" s="1"/>
      <c r="B924" s="1"/>
      <c r="C924" s="2"/>
      <c r="D924" s="3"/>
      <c r="E924" s="4"/>
      <c r="F924" s="4"/>
      <c r="G924" s="5" t="str">
        <f t="shared" si="19"/>
        <v xml:space="preserve">  </v>
      </c>
      <c r="I924" s="1"/>
      <c r="J924" s="1"/>
      <c r="K924" s="6"/>
      <c r="L924" s="6"/>
      <c r="M924" s="6"/>
      <c r="N924" s="6"/>
      <c r="O924" s="6"/>
      <c r="P924" s="7"/>
      <c r="Q924" s="1"/>
      <c r="R924" s="1"/>
    </row>
    <row r="925" spans="1:18" s="5" customFormat="1" x14ac:dyDescent="0.2">
      <c r="A925" s="1"/>
      <c r="B925" s="1"/>
      <c r="C925" s="2"/>
      <c r="D925" s="3"/>
      <c r="E925" s="4"/>
      <c r="F925" s="4"/>
      <c r="G925" s="5" t="str">
        <f t="shared" si="19"/>
        <v xml:space="preserve">  </v>
      </c>
      <c r="I925" s="1"/>
      <c r="J925" s="1"/>
      <c r="K925" s="6"/>
      <c r="L925" s="6"/>
      <c r="M925" s="6"/>
      <c r="N925" s="6"/>
      <c r="O925" s="6"/>
      <c r="P925" s="7"/>
      <c r="Q925" s="1"/>
      <c r="R925" s="1"/>
    </row>
    <row r="926" spans="1:18" s="5" customFormat="1" x14ac:dyDescent="0.2">
      <c r="A926" s="1"/>
      <c r="B926" s="1"/>
      <c r="C926" s="2"/>
      <c r="D926" s="3"/>
      <c r="E926" s="4"/>
      <c r="F926" s="4"/>
      <c r="G926" s="5" t="str">
        <f t="shared" si="19"/>
        <v xml:space="preserve">  </v>
      </c>
      <c r="I926" s="1"/>
      <c r="J926" s="1"/>
      <c r="K926" s="6"/>
      <c r="L926" s="6"/>
      <c r="M926" s="6"/>
      <c r="N926" s="6"/>
      <c r="O926" s="6"/>
      <c r="P926" s="7"/>
      <c r="Q926" s="1"/>
      <c r="R926" s="1"/>
    </row>
    <row r="927" spans="1:18" s="5" customFormat="1" x14ac:dyDescent="0.2">
      <c r="A927" s="1"/>
      <c r="B927" s="1"/>
      <c r="C927" s="2"/>
      <c r="D927" s="3"/>
      <c r="E927" s="4"/>
      <c r="F927" s="4"/>
      <c r="G927" s="5" t="str">
        <f t="shared" si="19"/>
        <v xml:space="preserve">  </v>
      </c>
      <c r="I927" s="1"/>
      <c r="J927" s="1"/>
      <c r="K927" s="6"/>
      <c r="L927" s="6"/>
      <c r="M927" s="6"/>
      <c r="N927" s="6"/>
      <c r="O927" s="6"/>
      <c r="P927" s="7"/>
      <c r="Q927" s="1"/>
      <c r="R927" s="1"/>
    </row>
    <row r="928" spans="1:18" s="5" customFormat="1" x14ac:dyDescent="0.2">
      <c r="A928" s="1"/>
      <c r="B928" s="1"/>
      <c r="C928" s="2"/>
      <c r="D928" s="3"/>
      <c r="E928" s="4"/>
      <c r="F928" s="4"/>
      <c r="G928" s="5" t="str">
        <f t="shared" si="19"/>
        <v xml:space="preserve">  </v>
      </c>
      <c r="I928" s="1"/>
      <c r="J928" s="1"/>
      <c r="K928" s="6"/>
      <c r="L928" s="6"/>
      <c r="M928" s="6"/>
      <c r="N928" s="6"/>
      <c r="O928" s="6"/>
      <c r="P928" s="7"/>
      <c r="Q928" s="1"/>
      <c r="R928" s="1"/>
    </row>
    <row r="929" spans="1:18" s="5" customFormat="1" x14ac:dyDescent="0.2">
      <c r="A929" s="1"/>
      <c r="B929" s="1"/>
      <c r="C929" s="2"/>
      <c r="D929" s="3"/>
      <c r="E929" s="4"/>
      <c r="F929" s="4"/>
      <c r="G929" s="5" t="str">
        <f t="shared" si="19"/>
        <v xml:space="preserve">  </v>
      </c>
      <c r="I929" s="1"/>
      <c r="J929" s="1"/>
      <c r="K929" s="6"/>
      <c r="L929" s="6"/>
      <c r="M929" s="6"/>
      <c r="N929" s="6"/>
      <c r="O929" s="6"/>
      <c r="P929" s="7"/>
      <c r="Q929" s="1"/>
      <c r="R929" s="1"/>
    </row>
    <row r="930" spans="1:18" s="5" customFormat="1" x14ac:dyDescent="0.2">
      <c r="A930" s="1"/>
      <c r="B930" s="1"/>
      <c r="C930" s="2"/>
      <c r="D930" s="3"/>
      <c r="E930" s="4"/>
      <c r="F930" s="4"/>
      <c r="G930" s="5" t="str">
        <f t="shared" si="19"/>
        <v xml:space="preserve">  </v>
      </c>
      <c r="I930" s="1"/>
      <c r="J930" s="1"/>
      <c r="K930" s="6"/>
      <c r="L930" s="6"/>
      <c r="M930" s="6"/>
      <c r="N930" s="6"/>
      <c r="O930" s="6"/>
      <c r="P930" s="7"/>
      <c r="Q930" s="1"/>
      <c r="R930" s="1"/>
    </row>
    <row r="931" spans="1:18" s="5" customFormat="1" x14ac:dyDescent="0.2">
      <c r="A931" s="1"/>
      <c r="B931" s="1"/>
      <c r="C931" s="2"/>
      <c r="D931" s="3"/>
      <c r="E931" s="4"/>
      <c r="F931" s="4"/>
      <c r="G931" s="5" t="str">
        <f t="shared" si="19"/>
        <v xml:space="preserve">  </v>
      </c>
      <c r="I931" s="1"/>
      <c r="J931" s="1"/>
      <c r="K931" s="6"/>
      <c r="L931" s="6"/>
      <c r="M931" s="6"/>
      <c r="N931" s="6"/>
      <c r="O931" s="6"/>
      <c r="P931" s="7"/>
      <c r="Q931" s="1"/>
      <c r="R931" s="1"/>
    </row>
    <row r="932" spans="1:18" s="5" customFormat="1" x14ac:dyDescent="0.2">
      <c r="A932" s="1"/>
      <c r="B932" s="1"/>
      <c r="C932" s="2"/>
      <c r="D932" s="3"/>
      <c r="E932" s="4"/>
      <c r="F932" s="4"/>
      <c r="G932" s="5" t="str">
        <f t="shared" si="19"/>
        <v xml:space="preserve">  </v>
      </c>
      <c r="I932" s="1"/>
      <c r="J932" s="1"/>
      <c r="K932" s="6"/>
      <c r="L932" s="6"/>
      <c r="M932" s="6"/>
      <c r="N932" s="6"/>
      <c r="O932" s="6"/>
      <c r="P932" s="7"/>
      <c r="Q932" s="1"/>
      <c r="R932" s="1"/>
    </row>
    <row r="933" spans="1:18" s="5" customFormat="1" x14ac:dyDescent="0.2">
      <c r="A933" s="1"/>
      <c r="B933" s="1"/>
      <c r="C933" s="2"/>
      <c r="D933" s="3"/>
      <c r="E933" s="4"/>
      <c r="F933" s="4"/>
      <c r="G933" s="5" t="str">
        <f t="shared" si="19"/>
        <v xml:space="preserve">  </v>
      </c>
      <c r="I933" s="1"/>
      <c r="J933" s="1"/>
      <c r="K933" s="6"/>
      <c r="L933" s="6"/>
      <c r="M933" s="6"/>
      <c r="N933" s="6"/>
      <c r="O933" s="6"/>
      <c r="P933" s="7"/>
      <c r="Q933" s="1"/>
      <c r="R933" s="1"/>
    </row>
    <row r="934" spans="1:18" s="5" customFormat="1" x14ac:dyDescent="0.2">
      <c r="A934" s="1"/>
      <c r="B934" s="1"/>
      <c r="C934" s="2"/>
      <c r="D934" s="3"/>
      <c r="E934" s="4"/>
      <c r="F934" s="4"/>
      <c r="G934" s="5" t="str">
        <f t="shared" si="19"/>
        <v xml:space="preserve">  </v>
      </c>
      <c r="I934" s="1"/>
      <c r="J934" s="1"/>
      <c r="K934" s="6"/>
      <c r="L934" s="6"/>
      <c r="M934" s="6"/>
      <c r="N934" s="6"/>
      <c r="O934" s="6"/>
      <c r="P934" s="7"/>
      <c r="Q934" s="1"/>
      <c r="R934" s="1"/>
    </row>
    <row r="935" spans="1:18" s="5" customFormat="1" x14ac:dyDescent="0.2">
      <c r="A935" s="1"/>
      <c r="B935" s="1"/>
      <c r="C935" s="2"/>
      <c r="D935" s="3"/>
      <c r="E935" s="4"/>
      <c r="F935" s="4"/>
      <c r="G935" s="5" t="str">
        <f t="shared" si="19"/>
        <v xml:space="preserve">  </v>
      </c>
      <c r="I935" s="1"/>
      <c r="J935" s="1"/>
      <c r="K935" s="6"/>
      <c r="L935" s="6"/>
      <c r="M935" s="6"/>
      <c r="N935" s="6"/>
      <c r="O935" s="6"/>
      <c r="P935" s="7"/>
      <c r="Q935" s="1"/>
      <c r="R935" s="1"/>
    </row>
    <row r="936" spans="1:18" s="5" customFormat="1" x14ac:dyDescent="0.2">
      <c r="A936" s="1"/>
      <c r="B936" s="1"/>
      <c r="C936" s="2"/>
      <c r="D936" s="3"/>
      <c r="E936" s="4"/>
      <c r="F936" s="4"/>
      <c r="G936" s="5" t="str">
        <f t="shared" si="19"/>
        <v xml:space="preserve">  </v>
      </c>
      <c r="I936" s="1"/>
      <c r="J936" s="1"/>
      <c r="K936" s="6"/>
      <c r="L936" s="6"/>
      <c r="M936" s="6"/>
      <c r="N936" s="6"/>
      <c r="O936" s="6"/>
      <c r="P936" s="7"/>
      <c r="Q936" s="1"/>
      <c r="R936" s="1"/>
    </row>
    <row r="937" spans="1:18" s="5" customFormat="1" x14ac:dyDescent="0.2">
      <c r="A937" s="1"/>
      <c r="B937" s="1"/>
      <c r="C937" s="2"/>
      <c r="D937" s="3"/>
      <c r="E937" s="4"/>
      <c r="F937" s="4"/>
      <c r="G937" s="5" t="str">
        <f t="shared" si="19"/>
        <v xml:space="preserve">  </v>
      </c>
      <c r="I937" s="1"/>
      <c r="J937" s="1"/>
      <c r="K937" s="6"/>
      <c r="L937" s="6"/>
      <c r="M937" s="6"/>
      <c r="N937" s="6"/>
      <c r="O937" s="6"/>
      <c r="P937" s="7"/>
      <c r="Q937" s="1"/>
      <c r="R937" s="1"/>
    </row>
    <row r="938" spans="1:18" s="5" customFormat="1" x14ac:dyDescent="0.2">
      <c r="A938" s="1"/>
      <c r="B938" s="1"/>
      <c r="C938" s="2"/>
      <c r="D938" s="3"/>
      <c r="E938" s="4"/>
      <c r="F938" s="4"/>
      <c r="G938" s="5" t="str">
        <f t="shared" si="19"/>
        <v xml:space="preserve">  </v>
      </c>
      <c r="I938" s="1"/>
      <c r="J938" s="1"/>
      <c r="K938" s="6"/>
      <c r="L938" s="6"/>
      <c r="M938" s="6"/>
      <c r="N938" s="6"/>
      <c r="O938" s="6"/>
      <c r="P938" s="7"/>
      <c r="Q938" s="1"/>
      <c r="R938" s="1"/>
    </row>
    <row r="939" spans="1:18" s="5" customFormat="1" x14ac:dyDescent="0.2">
      <c r="A939" s="1"/>
      <c r="B939" s="1"/>
      <c r="C939" s="2"/>
      <c r="D939" s="3"/>
      <c r="E939" s="4"/>
      <c r="F939" s="4"/>
      <c r="G939" s="5" t="str">
        <f t="shared" si="19"/>
        <v xml:space="preserve">  </v>
      </c>
      <c r="I939" s="1"/>
      <c r="J939" s="1"/>
      <c r="K939" s="6"/>
      <c r="L939" s="6"/>
      <c r="M939" s="6"/>
      <c r="N939" s="6"/>
      <c r="O939" s="6"/>
      <c r="P939" s="7"/>
      <c r="Q939" s="1"/>
      <c r="R939" s="1"/>
    </row>
    <row r="940" spans="1:18" s="5" customFormat="1" x14ac:dyDescent="0.2">
      <c r="A940" s="1"/>
      <c r="B940" s="1"/>
      <c r="C940" s="2"/>
      <c r="D940" s="3"/>
      <c r="E940" s="4"/>
      <c r="F940" s="4"/>
      <c r="G940" s="5" t="str">
        <f t="shared" si="19"/>
        <v xml:space="preserve">  </v>
      </c>
      <c r="I940" s="1"/>
      <c r="J940" s="1"/>
      <c r="K940" s="6"/>
      <c r="L940" s="6"/>
      <c r="M940" s="6"/>
      <c r="N940" s="6"/>
      <c r="O940" s="6"/>
      <c r="P940" s="7"/>
      <c r="Q940" s="1"/>
      <c r="R940" s="1"/>
    </row>
    <row r="941" spans="1:18" s="5" customFormat="1" x14ac:dyDescent="0.2">
      <c r="A941" s="1"/>
      <c r="B941" s="1"/>
      <c r="C941" s="2"/>
      <c r="D941" s="3"/>
      <c r="E941" s="4"/>
      <c r="F941" s="4"/>
      <c r="G941" s="5" t="str">
        <f t="shared" si="19"/>
        <v xml:space="preserve">  </v>
      </c>
      <c r="I941" s="1"/>
      <c r="J941" s="1"/>
      <c r="K941" s="6"/>
      <c r="L941" s="6"/>
      <c r="M941" s="6"/>
      <c r="N941" s="6"/>
      <c r="O941" s="6"/>
      <c r="P941" s="7"/>
      <c r="Q941" s="1"/>
      <c r="R941" s="1"/>
    </row>
    <row r="942" spans="1:18" s="5" customFormat="1" x14ac:dyDescent="0.2">
      <c r="A942" s="1"/>
      <c r="B942" s="1"/>
      <c r="C942" s="2"/>
      <c r="D942" s="3"/>
      <c r="E942" s="4"/>
      <c r="F942" s="4"/>
      <c r="G942" s="5" t="str">
        <f t="shared" si="19"/>
        <v xml:space="preserve">  </v>
      </c>
      <c r="I942" s="1"/>
      <c r="J942" s="1"/>
      <c r="K942" s="6"/>
      <c r="L942" s="6"/>
      <c r="M942" s="6"/>
      <c r="N942" s="6"/>
      <c r="O942" s="6"/>
      <c r="P942" s="7"/>
      <c r="Q942" s="1"/>
      <c r="R942" s="1"/>
    </row>
    <row r="943" spans="1:18" s="5" customFormat="1" x14ac:dyDescent="0.2">
      <c r="A943" s="1"/>
      <c r="B943" s="1"/>
      <c r="C943" s="2"/>
      <c r="D943" s="3"/>
      <c r="E943" s="4"/>
      <c r="F943" s="4"/>
      <c r="G943" s="5" t="str">
        <f t="shared" si="19"/>
        <v xml:space="preserve">  </v>
      </c>
      <c r="I943" s="1"/>
      <c r="J943" s="1"/>
      <c r="K943" s="6"/>
      <c r="L943" s="6"/>
      <c r="M943" s="6"/>
      <c r="N943" s="6"/>
      <c r="O943" s="6"/>
      <c r="P943" s="7"/>
      <c r="Q943" s="1"/>
      <c r="R943" s="1"/>
    </row>
    <row r="944" spans="1:18" s="5" customFormat="1" x14ac:dyDescent="0.2">
      <c r="A944" s="1"/>
      <c r="B944" s="1"/>
      <c r="C944" s="2"/>
      <c r="D944" s="3"/>
      <c r="E944" s="4"/>
      <c r="F944" s="4"/>
      <c r="G944" s="5" t="str">
        <f t="shared" si="19"/>
        <v xml:space="preserve">  </v>
      </c>
      <c r="I944" s="1"/>
      <c r="J944" s="1"/>
      <c r="K944" s="6"/>
      <c r="L944" s="6"/>
      <c r="M944" s="6"/>
      <c r="N944" s="6"/>
      <c r="O944" s="6"/>
      <c r="P944" s="7"/>
      <c r="Q944" s="1"/>
      <c r="R944" s="1"/>
    </row>
    <row r="945" spans="1:18" s="5" customFormat="1" x14ac:dyDescent="0.2">
      <c r="A945" s="1"/>
      <c r="B945" s="1"/>
      <c r="C945" s="2"/>
      <c r="D945" s="3"/>
      <c r="E945" s="4"/>
      <c r="F945" s="4"/>
      <c r="G945" s="5" t="str">
        <f t="shared" si="19"/>
        <v xml:space="preserve">  </v>
      </c>
      <c r="I945" s="1"/>
      <c r="J945" s="1"/>
      <c r="K945" s="6"/>
      <c r="L945" s="6"/>
      <c r="M945" s="6"/>
      <c r="N945" s="6"/>
      <c r="O945" s="6"/>
      <c r="P945" s="7"/>
      <c r="Q945" s="1"/>
      <c r="R945" s="1"/>
    </row>
    <row r="946" spans="1:18" s="5" customFormat="1" x14ac:dyDescent="0.2">
      <c r="A946" s="1"/>
      <c r="B946" s="1"/>
      <c r="C946" s="2"/>
      <c r="D946" s="3"/>
      <c r="E946" s="4"/>
      <c r="F946" s="4"/>
      <c r="G946" s="5" t="str">
        <f t="shared" si="19"/>
        <v xml:space="preserve">  </v>
      </c>
      <c r="I946" s="1"/>
      <c r="J946" s="1"/>
      <c r="K946" s="6"/>
      <c r="L946" s="6"/>
      <c r="M946" s="6"/>
      <c r="N946" s="6"/>
      <c r="O946" s="6"/>
      <c r="P946" s="7"/>
      <c r="Q946" s="1"/>
      <c r="R946" s="1"/>
    </row>
    <row r="947" spans="1:18" s="5" customFormat="1" x14ac:dyDescent="0.2">
      <c r="A947" s="1"/>
      <c r="B947" s="1"/>
      <c r="C947" s="2"/>
      <c r="D947" s="3"/>
      <c r="E947" s="4"/>
      <c r="F947" s="4"/>
      <c r="G947" s="5" t="str">
        <f t="shared" si="19"/>
        <v xml:space="preserve">  </v>
      </c>
      <c r="I947" s="1"/>
      <c r="J947" s="1"/>
      <c r="K947" s="6"/>
      <c r="L947" s="6"/>
      <c r="M947" s="6"/>
      <c r="N947" s="6"/>
      <c r="O947" s="6"/>
      <c r="P947" s="7"/>
      <c r="Q947" s="1"/>
      <c r="R947" s="1"/>
    </row>
    <row r="948" spans="1:18" s="5" customFormat="1" x14ac:dyDescent="0.2">
      <c r="A948" s="1"/>
      <c r="B948" s="1"/>
      <c r="C948" s="2"/>
      <c r="D948" s="3"/>
      <c r="E948" s="4"/>
      <c r="F948" s="4"/>
      <c r="G948" s="5" t="str">
        <f t="shared" si="19"/>
        <v xml:space="preserve">  </v>
      </c>
      <c r="I948" s="1"/>
      <c r="J948" s="1"/>
      <c r="K948" s="6"/>
      <c r="L948" s="6"/>
      <c r="M948" s="6"/>
      <c r="N948" s="6"/>
      <c r="O948" s="6"/>
      <c r="P948" s="7"/>
      <c r="Q948" s="1"/>
      <c r="R948" s="1"/>
    </row>
    <row r="949" spans="1:18" s="5" customFormat="1" x14ac:dyDescent="0.2">
      <c r="A949" s="1"/>
      <c r="B949" s="1"/>
      <c r="C949" s="2"/>
      <c r="D949" s="3"/>
      <c r="E949" s="4"/>
      <c r="F949" s="4"/>
      <c r="G949" s="5" t="str">
        <f t="shared" si="19"/>
        <v xml:space="preserve">  </v>
      </c>
      <c r="I949" s="1"/>
      <c r="J949" s="1"/>
      <c r="K949" s="6"/>
      <c r="L949" s="6"/>
      <c r="M949" s="6"/>
      <c r="N949" s="6"/>
      <c r="O949" s="6"/>
      <c r="P949" s="7"/>
      <c r="Q949" s="1"/>
      <c r="R949" s="1"/>
    </row>
    <row r="950" spans="1:18" s="5" customFormat="1" x14ac:dyDescent="0.2">
      <c r="A950" s="1"/>
      <c r="B950" s="1"/>
      <c r="C950" s="2"/>
      <c r="D950" s="3"/>
      <c r="E950" s="4"/>
      <c r="F950" s="4"/>
      <c r="G950" s="5" t="str">
        <f t="shared" si="19"/>
        <v xml:space="preserve">  </v>
      </c>
      <c r="I950" s="1"/>
      <c r="J950" s="1"/>
      <c r="K950" s="6"/>
      <c r="L950" s="6"/>
      <c r="M950" s="6"/>
      <c r="N950" s="6"/>
      <c r="O950" s="6"/>
      <c r="P950" s="7"/>
      <c r="Q950" s="1"/>
      <c r="R950" s="1"/>
    </row>
    <row r="951" spans="1:18" s="5" customFormat="1" x14ac:dyDescent="0.2">
      <c r="A951" s="1"/>
      <c r="B951" s="1"/>
      <c r="C951" s="2"/>
      <c r="D951" s="3"/>
      <c r="E951" s="4"/>
      <c r="F951" s="4"/>
      <c r="G951" s="5" t="str">
        <f t="shared" si="19"/>
        <v xml:space="preserve">  </v>
      </c>
      <c r="I951" s="1"/>
      <c r="J951" s="1"/>
      <c r="K951" s="6"/>
      <c r="L951" s="6"/>
      <c r="M951" s="6"/>
      <c r="N951" s="6"/>
      <c r="O951" s="6"/>
      <c r="P951" s="7"/>
      <c r="Q951" s="1"/>
      <c r="R951" s="1"/>
    </row>
    <row r="952" spans="1:18" s="5" customFormat="1" x14ac:dyDescent="0.2">
      <c r="A952" s="1"/>
      <c r="B952" s="1"/>
      <c r="C952" s="2"/>
      <c r="D952" s="3"/>
      <c r="E952" s="4"/>
      <c r="F952" s="4"/>
      <c r="G952" s="5" t="str">
        <f t="shared" si="19"/>
        <v xml:space="preserve">  </v>
      </c>
      <c r="I952" s="1"/>
      <c r="J952" s="1"/>
      <c r="K952" s="6"/>
      <c r="L952" s="6"/>
      <c r="M952" s="6"/>
      <c r="N952" s="6"/>
      <c r="O952" s="6"/>
      <c r="P952" s="7"/>
      <c r="Q952" s="1"/>
      <c r="R952" s="1"/>
    </row>
    <row r="953" spans="1:18" s="5" customFormat="1" x14ac:dyDescent="0.2">
      <c r="A953" s="1"/>
      <c r="B953" s="1"/>
      <c r="C953" s="2"/>
      <c r="D953" s="3"/>
      <c r="E953" s="4"/>
      <c r="F953" s="4"/>
      <c r="G953" s="5" t="str">
        <f t="shared" si="19"/>
        <v xml:space="preserve">  </v>
      </c>
      <c r="I953" s="1"/>
      <c r="J953" s="1"/>
      <c r="K953" s="6"/>
      <c r="L953" s="6"/>
      <c r="M953" s="6"/>
      <c r="N953" s="6"/>
      <c r="O953" s="6"/>
      <c r="P953" s="7"/>
      <c r="Q953" s="1"/>
      <c r="R953" s="1"/>
    </row>
    <row r="954" spans="1:18" s="5" customFormat="1" x14ac:dyDescent="0.2">
      <c r="A954" s="1"/>
      <c r="B954" s="1"/>
      <c r="C954" s="2"/>
      <c r="D954" s="3"/>
      <c r="E954" s="4"/>
      <c r="F954" s="4"/>
      <c r="G954" s="5" t="str">
        <f t="shared" ref="G954:G1017" si="20">IF(E954=0,"  ",(IF(F954=0,"  ",+E954*F954)))</f>
        <v xml:space="preserve">  </v>
      </c>
      <c r="I954" s="1"/>
      <c r="J954" s="1"/>
      <c r="K954" s="6"/>
      <c r="L954" s="6"/>
      <c r="M954" s="6"/>
      <c r="N954" s="6"/>
      <c r="O954" s="6"/>
      <c r="P954" s="7"/>
      <c r="Q954" s="1"/>
      <c r="R954" s="1"/>
    </row>
    <row r="955" spans="1:18" s="5" customFormat="1" x14ac:dyDescent="0.2">
      <c r="A955" s="1"/>
      <c r="B955" s="1"/>
      <c r="C955" s="2"/>
      <c r="D955" s="3"/>
      <c r="E955" s="4"/>
      <c r="F955" s="4"/>
      <c r="G955" s="5" t="str">
        <f t="shared" si="20"/>
        <v xml:space="preserve">  </v>
      </c>
      <c r="I955" s="1"/>
      <c r="J955" s="1"/>
      <c r="K955" s="6"/>
      <c r="L955" s="6"/>
      <c r="M955" s="6"/>
      <c r="N955" s="6"/>
      <c r="O955" s="6"/>
      <c r="P955" s="7"/>
      <c r="Q955" s="1"/>
      <c r="R955" s="1"/>
    </row>
    <row r="956" spans="1:18" s="5" customFormat="1" x14ac:dyDescent="0.2">
      <c r="A956" s="1"/>
      <c r="B956" s="1"/>
      <c r="C956" s="2"/>
      <c r="D956" s="3"/>
      <c r="E956" s="4"/>
      <c r="F956" s="4"/>
      <c r="G956" s="5" t="str">
        <f t="shared" si="20"/>
        <v xml:space="preserve">  </v>
      </c>
      <c r="I956" s="1"/>
      <c r="J956" s="1"/>
      <c r="K956" s="6"/>
      <c r="L956" s="6"/>
      <c r="M956" s="6"/>
      <c r="N956" s="6"/>
      <c r="O956" s="6"/>
      <c r="P956" s="7"/>
      <c r="Q956" s="1"/>
      <c r="R956" s="1"/>
    </row>
    <row r="957" spans="1:18" s="5" customFormat="1" x14ac:dyDescent="0.2">
      <c r="A957" s="1"/>
      <c r="B957" s="1"/>
      <c r="C957" s="2"/>
      <c r="D957" s="3"/>
      <c r="E957" s="4"/>
      <c r="F957" s="4"/>
      <c r="G957" s="5" t="str">
        <f t="shared" si="20"/>
        <v xml:space="preserve">  </v>
      </c>
      <c r="I957" s="1"/>
      <c r="J957" s="1"/>
      <c r="K957" s="6"/>
      <c r="L957" s="6"/>
      <c r="M957" s="6"/>
      <c r="N957" s="6"/>
      <c r="O957" s="6"/>
      <c r="P957" s="7"/>
      <c r="Q957" s="1"/>
      <c r="R957" s="1"/>
    </row>
    <row r="958" spans="1:18" s="5" customFormat="1" x14ac:dyDescent="0.2">
      <c r="A958" s="1"/>
      <c r="B958" s="1"/>
      <c r="C958" s="2"/>
      <c r="D958" s="3"/>
      <c r="E958" s="4"/>
      <c r="F958" s="4"/>
      <c r="G958" s="5" t="str">
        <f t="shared" si="20"/>
        <v xml:space="preserve">  </v>
      </c>
      <c r="I958" s="1"/>
      <c r="J958" s="1"/>
      <c r="K958" s="6"/>
      <c r="L958" s="6"/>
      <c r="M958" s="6"/>
      <c r="N958" s="6"/>
      <c r="O958" s="6"/>
      <c r="P958" s="7"/>
      <c r="Q958" s="1"/>
      <c r="R958" s="1"/>
    </row>
    <row r="959" spans="1:18" s="5" customFormat="1" x14ac:dyDescent="0.2">
      <c r="A959" s="1"/>
      <c r="B959" s="1"/>
      <c r="C959" s="2"/>
      <c r="D959" s="3"/>
      <c r="E959" s="4"/>
      <c r="F959" s="4"/>
      <c r="G959" s="5" t="str">
        <f t="shared" si="20"/>
        <v xml:space="preserve">  </v>
      </c>
      <c r="I959" s="1"/>
      <c r="J959" s="1"/>
      <c r="K959" s="6"/>
      <c r="L959" s="6"/>
      <c r="M959" s="6"/>
      <c r="N959" s="6"/>
      <c r="O959" s="6"/>
      <c r="P959" s="7"/>
      <c r="Q959" s="1"/>
      <c r="R959" s="1"/>
    </row>
    <row r="960" spans="1:18" s="5" customFormat="1" x14ac:dyDescent="0.2">
      <c r="A960" s="1"/>
      <c r="B960" s="1"/>
      <c r="C960" s="2"/>
      <c r="D960" s="3"/>
      <c r="E960" s="4"/>
      <c r="F960" s="4"/>
      <c r="G960" s="5" t="str">
        <f t="shared" si="20"/>
        <v xml:space="preserve">  </v>
      </c>
      <c r="I960" s="1"/>
      <c r="J960" s="1"/>
      <c r="K960" s="6"/>
      <c r="L960" s="6"/>
      <c r="M960" s="6"/>
      <c r="N960" s="6"/>
      <c r="O960" s="6"/>
      <c r="P960" s="7"/>
      <c r="Q960" s="1"/>
      <c r="R960" s="1"/>
    </row>
    <row r="961" spans="1:18" s="5" customFormat="1" x14ac:dyDescent="0.2">
      <c r="A961" s="1"/>
      <c r="B961" s="1"/>
      <c r="C961" s="2"/>
      <c r="D961" s="3"/>
      <c r="E961" s="4"/>
      <c r="F961" s="4"/>
      <c r="G961" s="5" t="str">
        <f t="shared" si="20"/>
        <v xml:space="preserve">  </v>
      </c>
      <c r="I961" s="1"/>
      <c r="J961" s="1"/>
      <c r="K961" s="6"/>
      <c r="L961" s="6"/>
      <c r="M961" s="6"/>
      <c r="N961" s="6"/>
      <c r="O961" s="6"/>
      <c r="P961" s="7"/>
      <c r="Q961" s="1"/>
      <c r="R961" s="1"/>
    </row>
    <row r="962" spans="1:18" s="5" customFormat="1" x14ac:dyDescent="0.2">
      <c r="A962" s="1"/>
      <c r="B962" s="1"/>
      <c r="C962" s="2"/>
      <c r="D962" s="3"/>
      <c r="E962" s="4"/>
      <c r="F962" s="4"/>
      <c r="G962" s="5" t="str">
        <f t="shared" si="20"/>
        <v xml:space="preserve">  </v>
      </c>
      <c r="I962" s="1"/>
      <c r="J962" s="1"/>
      <c r="K962" s="6"/>
      <c r="L962" s="6"/>
      <c r="M962" s="6"/>
      <c r="N962" s="6"/>
      <c r="O962" s="6"/>
      <c r="P962" s="7"/>
      <c r="Q962" s="1"/>
      <c r="R962" s="1"/>
    </row>
    <row r="963" spans="1:18" s="5" customFormat="1" x14ac:dyDescent="0.2">
      <c r="A963" s="1"/>
      <c r="B963" s="1"/>
      <c r="C963" s="2"/>
      <c r="D963" s="3"/>
      <c r="E963" s="4"/>
      <c r="F963" s="4"/>
      <c r="G963" s="5" t="str">
        <f t="shared" si="20"/>
        <v xml:space="preserve">  </v>
      </c>
      <c r="I963" s="1"/>
      <c r="J963" s="1"/>
      <c r="K963" s="6"/>
      <c r="L963" s="6"/>
      <c r="M963" s="6"/>
      <c r="N963" s="6"/>
      <c r="O963" s="6"/>
      <c r="P963" s="7"/>
      <c r="Q963" s="1"/>
      <c r="R963" s="1"/>
    </row>
    <row r="964" spans="1:18" s="5" customFormat="1" x14ac:dyDescent="0.2">
      <c r="A964" s="1"/>
      <c r="B964" s="1"/>
      <c r="C964" s="2"/>
      <c r="D964" s="3"/>
      <c r="E964" s="4"/>
      <c r="F964" s="4"/>
      <c r="G964" s="5" t="str">
        <f t="shared" si="20"/>
        <v xml:space="preserve">  </v>
      </c>
      <c r="I964" s="1"/>
      <c r="J964" s="1"/>
      <c r="K964" s="6"/>
      <c r="L964" s="6"/>
      <c r="M964" s="6"/>
      <c r="N964" s="6"/>
      <c r="O964" s="6"/>
      <c r="P964" s="7"/>
      <c r="Q964" s="1"/>
      <c r="R964" s="1"/>
    </row>
    <row r="965" spans="1:18" s="5" customFormat="1" x14ac:dyDescent="0.2">
      <c r="A965" s="1"/>
      <c r="B965" s="1"/>
      <c r="C965" s="2"/>
      <c r="D965" s="3"/>
      <c r="E965" s="4"/>
      <c r="F965" s="4"/>
      <c r="G965" s="5" t="str">
        <f t="shared" si="20"/>
        <v xml:space="preserve">  </v>
      </c>
      <c r="I965" s="1"/>
      <c r="J965" s="1"/>
      <c r="K965" s="6"/>
      <c r="L965" s="6"/>
      <c r="M965" s="6"/>
      <c r="N965" s="6"/>
      <c r="O965" s="6"/>
      <c r="P965" s="7"/>
      <c r="Q965" s="1"/>
      <c r="R965" s="1"/>
    </row>
    <row r="966" spans="1:18" s="5" customFormat="1" x14ac:dyDescent="0.2">
      <c r="A966" s="1"/>
      <c r="B966" s="1"/>
      <c r="C966" s="2"/>
      <c r="D966" s="3"/>
      <c r="E966" s="4"/>
      <c r="F966" s="4"/>
      <c r="G966" s="5" t="str">
        <f t="shared" si="20"/>
        <v xml:space="preserve">  </v>
      </c>
      <c r="I966" s="1"/>
      <c r="J966" s="1"/>
      <c r="K966" s="6"/>
      <c r="L966" s="6"/>
      <c r="M966" s="6"/>
      <c r="N966" s="6"/>
      <c r="O966" s="6"/>
      <c r="P966" s="7"/>
      <c r="Q966" s="1"/>
      <c r="R966" s="1"/>
    </row>
    <row r="967" spans="1:18" s="5" customFormat="1" x14ac:dyDescent="0.2">
      <c r="A967" s="1"/>
      <c r="B967" s="1"/>
      <c r="C967" s="2"/>
      <c r="D967" s="3"/>
      <c r="E967" s="4"/>
      <c r="F967" s="4"/>
      <c r="G967" s="5" t="str">
        <f t="shared" si="20"/>
        <v xml:space="preserve">  </v>
      </c>
      <c r="I967" s="1"/>
      <c r="J967" s="1"/>
      <c r="K967" s="6"/>
      <c r="L967" s="6"/>
      <c r="M967" s="6"/>
      <c r="N967" s="6"/>
      <c r="O967" s="6"/>
      <c r="P967" s="7"/>
      <c r="Q967" s="1"/>
      <c r="R967" s="1"/>
    </row>
    <row r="968" spans="1:18" s="5" customFormat="1" x14ac:dyDescent="0.2">
      <c r="A968" s="1"/>
      <c r="B968" s="1"/>
      <c r="C968" s="2"/>
      <c r="D968" s="3"/>
      <c r="E968" s="4"/>
      <c r="F968" s="4"/>
      <c r="G968" s="5" t="str">
        <f t="shared" si="20"/>
        <v xml:space="preserve">  </v>
      </c>
      <c r="I968" s="1"/>
      <c r="J968" s="1"/>
      <c r="K968" s="6"/>
      <c r="L968" s="6"/>
      <c r="M968" s="6"/>
      <c r="N968" s="6"/>
      <c r="O968" s="6"/>
      <c r="P968" s="7"/>
      <c r="Q968" s="1"/>
      <c r="R968" s="1"/>
    </row>
    <row r="969" spans="1:18" s="5" customFormat="1" x14ac:dyDescent="0.2">
      <c r="A969" s="1"/>
      <c r="B969" s="1"/>
      <c r="C969" s="2"/>
      <c r="D969" s="3"/>
      <c r="E969" s="4"/>
      <c r="F969" s="4"/>
      <c r="G969" s="5" t="str">
        <f t="shared" si="20"/>
        <v xml:space="preserve">  </v>
      </c>
      <c r="I969" s="1"/>
      <c r="J969" s="1"/>
      <c r="K969" s="6"/>
      <c r="L969" s="6"/>
      <c r="M969" s="6"/>
      <c r="N969" s="6"/>
      <c r="O969" s="6"/>
      <c r="P969" s="7"/>
      <c r="Q969" s="1"/>
      <c r="R969" s="1"/>
    </row>
    <row r="970" spans="1:18" s="5" customFormat="1" x14ac:dyDescent="0.2">
      <c r="A970" s="1"/>
      <c r="B970" s="1"/>
      <c r="C970" s="2"/>
      <c r="D970" s="3"/>
      <c r="E970" s="4"/>
      <c r="F970" s="4"/>
      <c r="G970" s="5" t="str">
        <f t="shared" si="20"/>
        <v xml:space="preserve">  </v>
      </c>
      <c r="I970" s="1"/>
      <c r="J970" s="1"/>
      <c r="K970" s="6"/>
      <c r="L970" s="6"/>
      <c r="M970" s="6"/>
      <c r="N970" s="6"/>
      <c r="O970" s="6"/>
      <c r="P970" s="7"/>
      <c r="Q970" s="1"/>
      <c r="R970" s="1"/>
    </row>
    <row r="971" spans="1:18" s="5" customFormat="1" x14ac:dyDescent="0.2">
      <c r="A971" s="1"/>
      <c r="B971" s="1"/>
      <c r="C971" s="2"/>
      <c r="D971" s="3"/>
      <c r="E971" s="4"/>
      <c r="F971" s="4"/>
      <c r="G971" s="5" t="str">
        <f t="shared" si="20"/>
        <v xml:space="preserve">  </v>
      </c>
      <c r="I971" s="1"/>
      <c r="J971" s="1"/>
      <c r="K971" s="6"/>
      <c r="L971" s="6"/>
      <c r="M971" s="6"/>
      <c r="N971" s="6"/>
      <c r="O971" s="6"/>
      <c r="P971" s="7"/>
      <c r="Q971" s="1"/>
      <c r="R971" s="1"/>
    </row>
    <row r="972" spans="1:18" s="5" customFormat="1" x14ac:dyDescent="0.2">
      <c r="A972" s="1"/>
      <c r="B972" s="1"/>
      <c r="C972" s="2"/>
      <c r="D972" s="3"/>
      <c r="E972" s="4"/>
      <c r="F972" s="4"/>
      <c r="G972" s="5" t="str">
        <f t="shared" si="20"/>
        <v xml:space="preserve">  </v>
      </c>
      <c r="I972" s="1"/>
      <c r="J972" s="1"/>
      <c r="K972" s="6"/>
      <c r="L972" s="6"/>
      <c r="M972" s="6"/>
      <c r="N972" s="6"/>
      <c r="O972" s="6"/>
      <c r="P972" s="7"/>
      <c r="Q972" s="1"/>
      <c r="R972" s="1"/>
    </row>
    <row r="973" spans="1:18" s="5" customFormat="1" x14ac:dyDescent="0.2">
      <c r="A973" s="1"/>
      <c r="B973" s="1"/>
      <c r="C973" s="2"/>
      <c r="D973" s="3"/>
      <c r="E973" s="4"/>
      <c r="F973" s="4"/>
      <c r="G973" s="5" t="str">
        <f t="shared" si="20"/>
        <v xml:space="preserve">  </v>
      </c>
      <c r="I973" s="1"/>
      <c r="J973" s="1"/>
      <c r="K973" s="6"/>
      <c r="L973" s="6"/>
      <c r="M973" s="6"/>
      <c r="N973" s="6"/>
      <c r="O973" s="6"/>
      <c r="P973" s="7"/>
      <c r="Q973" s="1"/>
      <c r="R973" s="1"/>
    </row>
    <row r="974" spans="1:18" s="5" customFormat="1" x14ac:dyDescent="0.2">
      <c r="A974" s="1"/>
      <c r="B974" s="1"/>
      <c r="C974" s="2"/>
      <c r="D974" s="3"/>
      <c r="E974" s="4"/>
      <c r="F974" s="4"/>
      <c r="G974" s="5" t="str">
        <f t="shared" si="20"/>
        <v xml:space="preserve">  </v>
      </c>
      <c r="I974" s="1"/>
      <c r="J974" s="1"/>
      <c r="K974" s="6"/>
      <c r="L974" s="6"/>
      <c r="M974" s="6"/>
      <c r="N974" s="6"/>
      <c r="O974" s="6"/>
      <c r="P974" s="7"/>
      <c r="Q974" s="1"/>
      <c r="R974" s="1"/>
    </row>
    <row r="975" spans="1:18" s="5" customFormat="1" x14ac:dyDescent="0.2">
      <c r="A975" s="1"/>
      <c r="B975" s="1"/>
      <c r="C975" s="2"/>
      <c r="D975" s="3"/>
      <c r="E975" s="4"/>
      <c r="F975" s="4"/>
      <c r="G975" s="5" t="str">
        <f t="shared" si="20"/>
        <v xml:space="preserve">  </v>
      </c>
      <c r="I975" s="1"/>
      <c r="J975" s="1"/>
      <c r="K975" s="6"/>
      <c r="L975" s="6"/>
      <c r="M975" s="6"/>
      <c r="N975" s="6"/>
      <c r="O975" s="6"/>
      <c r="P975" s="7"/>
      <c r="Q975" s="1"/>
      <c r="R975" s="1"/>
    </row>
    <row r="976" spans="1:18" s="5" customFormat="1" x14ac:dyDescent="0.2">
      <c r="A976" s="1"/>
      <c r="B976" s="1"/>
      <c r="C976" s="2"/>
      <c r="D976" s="3"/>
      <c r="E976" s="4"/>
      <c r="F976" s="4"/>
      <c r="G976" s="5" t="str">
        <f t="shared" si="20"/>
        <v xml:space="preserve">  </v>
      </c>
      <c r="I976" s="1"/>
      <c r="J976" s="1"/>
      <c r="K976" s="6"/>
      <c r="L976" s="6"/>
      <c r="M976" s="6"/>
      <c r="N976" s="6"/>
      <c r="O976" s="6"/>
      <c r="P976" s="7"/>
      <c r="Q976" s="1"/>
      <c r="R976" s="1"/>
    </row>
    <row r="977" spans="1:18" s="5" customFormat="1" x14ac:dyDescent="0.2">
      <c r="A977" s="1"/>
      <c r="B977" s="1"/>
      <c r="C977" s="2"/>
      <c r="D977" s="3"/>
      <c r="E977" s="4"/>
      <c r="F977" s="4"/>
      <c r="G977" s="5" t="str">
        <f t="shared" si="20"/>
        <v xml:space="preserve">  </v>
      </c>
      <c r="I977" s="1"/>
      <c r="J977" s="1"/>
      <c r="K977" s="6"/>
      <c r="L977" s="6"/>
      <c r="M977" s="6"/>
      <c r="N977" s="6"/>
      <c r="O977" s="6"/>
      <c r="P977" s="7"/>
      <c r="Q977" s="1"/>
      <c r="R977" s="1"/>
    </row>
    <row r="978" spans="1:18" s="5" customFormat="1" x14ac:dyDescent="0.2">
      <c r="A978" s="1"/>
      <c r="B978" s="1"/>
      <c r="C978" s="2"/>
      <c r="D978" s="3"/>
      <c r="E978" s="4"/>
      <c r="F978" s="4"/>
      <c r="G978" s="5" t="str">
        <f t="shared" si="20"/>
        <v xml:space="preserve">  </v>
      </c>
      <c r="I978" s="1"/>
      <c r="J978" s="1"/>
      <c r="K978" s="6"/>
      <c r="L978" s="6"/>
      <c r="M978" s="6"/>
      <c r="N978" s="6"/>
      <c r="O978" s="6"/>
      <c r="P978" s="7"/>
      <c r="Q978" s="1"/>
      <c r="R978" s="1"/>
    </row>
    <row r="979" spans="1:18" s="5" customFormat="1" x14ac:dyDescent="0.2">
      <c r="A979" s="1"/>
      <c r="B979" s="1"/>
      <c r="C979" s="2"/>
      <c r="D979" s="3"/>
      <c r="E979" s="4"/>
      <c r="F979" s="4"/>
      <c r="G979" s="5" t="str">
        <f t="shared" si="20"/>
        <v xml:space="preserve">  </v>
      </c>
      <c r="I979" s="1"/>
      <c r="J979" s="1"/>
      <c r="K979" s="6"/>
      <c r="L979" s="6"/>
      <c r="M979" s="6"/>
      <c r="N979" s="6"/>
      <c r="O979" s="6"/>
      <c r="P979" s="7"/>
      <c r="Q979" s="1"/>
      <c r="R979" s="1"/>
    </row>
    <row r="980" spans="1:18" s="5" customFormat="1" x14ac:dyDescent="0.2">
      <c r="A980" s="1"/>
      <c r="B980" s="1"/>
      <c r="C980" s="2"/>
      <c r="D980" s="3"/>
      <c r="E980" s="4"/>
      <c r="F980" s="4"/>
      <c r="G980" s="5" t="str">
        <f t="shared" si="20"/>
        <v xml:space="preserve">  </v>
      </c>
      <c r="I980" s="1"/>
      <c r="J980" s="1"/>
      <c r="K980" s="6"/>
      <c r="L980" s="6"/>
      <c r="M980" s="6"/>
      <c r="N980" s="6"/>
      <c r="O980" s="6"/>
      <c r="P980" s="7"/>
      <c r="Q980" s="1"/>
      <c r="R980" s="1"/>
    </row>
    <row r="981" spans="1:18" s="5" customFormat="1" x14ac:dyDescent="0.2">
      <c r="A981" s="1"/>
      <c r="B981" s="1"/>
      <c r="C981" s="2"/>
      <c r="D981" s="3"/>
      <c r="E981" s="4"/>
      <c r="F981" s="4"/>
      <c r="G981" s="5" t="str">
        <f t="shared" si="20"/>
        <v xml:space="preserve">  </v>
      </c>
      <c r="I981" s="1"/>
      <c r="J981" s="1"/>
      <c r="K981" s="6"/>
      <c r="L981" s="6"/>
      <c r="M981" s="6"/>
      <c r="N981" s="6"/>
      <c r="O981" s="6"/>
      <c r="P981" s="7"/>
      <c r="Q981" s="1"/>
      <c r="R981" s="1"/>
    </row>
    <row r="982" spans="1:18" s="5" customFormat="1" x14ac:dyDescent="0.2">
      <c r="A982" s="1"/>
      <c r="B982" s="1"/>
      <c r="C982" s="2"/>
      <c r="D982" s="3"/>
      <c r="E982" s="4"/>
      <c r="F982" s="4"/>
      <c r="G982" s="5" t="str">
        <f t="shared" si="20"/>
        <v xml:space="preserve">  </v>
      </c>
      <c r="I982" s="1"/>
      <c r="J982" s="1"/>
      <c r="K982" s="6"/>
      <c r="L982" s="6"/>
      <c r="M982" s="6"/>
      <c r="N982" s="6"/>
      <c r="O982" s="6"/>
      <c r="P982" s="7"/>
      <c r="Q982" s="1"/>
      <c r="R982" s="1"/>
    </row>
    <row r="983" spans="1:18" s="5" customFormat="1" x14ac:dyDescent="0.2">
      <c r="A983" s="1"/>
      <c r="B983" s="1"/>
      <c r="C983" s="2"/>
      <c r="D983" s="3"/>
      <c r="E983" s="4"/>
      <c r="F983" s="4"/>
      <c r="G983" s="5" t="str">
        <f t="shared" si="20"/>
        <v xml:space="preserve">  </v>
      </c>
      <c r="I983" s="1"/>
      <c r="J983" s="1"/>
      <c r="K983" s="6"/>
      <c r="L983" s="6"/>
      <c r="M983" s="6"/>
      <c r="N983" s="6"/>
      <c r="O983" s="6"/>
      <c r="P983" s="7"/>
      <c r="Q983" s="1"/>
      <c r="R983" s="1"/>
    </row>
    <row r="984" spans="1:18" s="5" customFormat="1" x14ac:dyDescent="0.2">
      <c r="A984" s="1"/>
      <c r="B984" s="1"/>
      <c r="C984" s="2"/>
      <c r="D984" s="3"/>
      <c r="E984" s="4"/>
      <c r="F984" s="4"/>
      <c r="G984" s="5" t="str">
        <f t="shared" si="20"/>
        <v xml:space="preserve">  </v>
      </c>
      <c r="I984" s="1"/>
      <c r="J984" s="1"/>
      <c r="K984" s="6"/>
      <c r="L984" s="6"/>
      <c r="M984" s="6"/>
      <c r="N984" s="6"/>
      <c r="O984" s="6"/>
      <c r="P984" s="7"/>
      <c r="Q984" s="1"/>
      <c r="R984" s="1"/>
    </row>
    <row r="985" spans="1:18" s="5" customFormat="1" x14ac:dyDescent="0.2">
      <c r="A985" s="1"/>
      <c r="B985" s="1"/>
      <c r="C985" s="2"/>
      <c r="D985" s="3"/>
      <c r="E985" s="4"/>
      <c r="F985" s="4"/>
      <c r="G985" s="5" t="str">
        <f t="shared" si="20"/>
        <v xml:space="preserve">  </v>
      </c>
      <c r="I985" s="1"/>
      <c r="J985" s="1"/>
      <c r="K985" s="6"/>
      <c r="L985" s="6"/>
      <c r="M985" s="6"/>
      <c r="N985" s="6"/>
      <c r="O985" s="6"/>
      <c r="P985" s="7"/>
      <c r="Q985" s="1"/>
      <c r="R985" s="1"/>
    </row>
    <row r="986" spans="1:18" s="5" customFormat="1" x14ac:dyDescent="0.2">
      <c r="A986" s="1"/>
      <c r="B986" s="1"/>
      <c r="C986" s="2"/>
      <c r="D986" s="3"/>
      <c r="E986" s="4"/>
      <c r="F986" s="4"/>
      <c r="G986" s="5" t="str">
        <f t="shared" si="20"/>
        <v xml:space="preserve">  </v>
      </c>
      <c r="I986" s="1"/>
      <c r="J986" s="1"/>
      <c r="K986" s="6"/>
      <c r="L986" s="6"/>
      <c r="M986" s="6"/>
      <c r="N986" s="6"/>
      <c r="O986" s="6"/>
      <c r="P986" s="7"/>
      <c r="Q986" s="1"/>
      <c r="R986" s="1"/>
    </row>
    <row r="987" spans="1:18" s="5" customFormat="1" x14ac:dyDescent="0.2">
      <c r="A987" s="1"/>
      <c r="B987" s="1"/>
      <c r="C987" s="2"/>
      <c r="D987" s="3"/>
      <c r="E987" s="4"/>
      <c r="F987" s="4"/>
      <c r="G987" s="5" t="str">
        <f t="shared" si="20"/>
        <v xml:space="preserve">  </v>
      </c>
      <c r="I987" s="1"/>
      <c r="J987" s="1"/>
      <c r="K987" s="6"/>
      <c r="L987" s="6"/>
      <c r="M987" s="6"/>
      <c r="N987" s="6"/>
      <c r="O987" s="6"/>
      <c r="P987" s="7"/>
      <c r="Q987" s="1"/>
      <c r="R987" s="1"/>
    </row>
    <row r="988" spans="1:18" s="5" customFormat="1" x14ac:dyDescent="0.2">
      <c r="A988" s="1"/>
      <c r="B988" s="1"/>
      <c r="C988" s="2"/>
      <c r="D988" s="3"/>
      <c r="E988" s="4"/>
      <c r="F988" s="4"/>
      <c r="G988" s="5" t="str">
        <f t="shared" si="20"/>
        <v xml:space="preserve">  </v>
      </c>
      <c r="I988" s="1"/>
      <c r="J988" s="1"/>
      <c r="K988" s="6"/>
      <c r="L988" s="6"/>
      <c r="M988" s="6"/>
      <c r="N988" s="6"/>
      <c r="O988" s="6"/>
      <c r="P988" s="7"/>
      <c r="Q988" s="1"/>
      <c r="R988" s="1"/>
    </row>
    <row r="989" spans="1:18" s="5" customFormat="1" x14ac:dyDescent="0.2">
      <c r="A989" s="1"/>
      <c r="B989" s="1"/>
      <c r="C989" s="2"/>
      <c r="D989" s="3"/>
      <c r="E989" s="4"/>
      <c r="F989" s="4"/>
      <c r="G989" s="5" t="str">
        <f t="shared" si="20"/>
        <v xml:space="preserve">  </v>
      </c>
      <c r="I989" s="1"/>
      <c r="J989" s="1"/>
      <c r="K989" s="6"/>
      <c r="L989" s="6"/>
      <c r="M989" s="6"/>
      <c r="N989" s="6"/>
      <c r="O989" s="6"/>
      <c r="P989" s="7"/>
      <c r="Q989" s="1"/>
      <c r="R989" s="1"/>
    </row>
    <row r="990" spans="1:18" s="5" customFormat="1" x14ac:dyDescent="0.2">
      <c r="A990" s="1"/>
      <c r="B990" s="1"/>
      <c r="C990" s="2"/>
      <c r="D990" s="3"/>
      <c r="E990" s="4"/>
      <c r="F990" s="4"/>
      <c r="G990" s="5" t="str">
        <f t="shared" si="20"/>
        <v xml:space="preserve">  </v>
      </c>
      <c r="I990" s="1"/>
      <c r="J990" s="1"/>
      <c r="K990" s="6"/>
      <c r="L990" s="6"/>
      <c r="M990" s="6"/>
      <c r="N990" s="6"/>
      <c r="O990" s="6"/>
      <c r="P990" s="7"/>
      <c r="Q990" s="1"/>
      <c r="R990" s="1"/>
    </row>
    <row r="991" spans="1:18" s="5" customFormat="1" x14ac:dyDescent="0.2">
      <c r="A991" s="1"/>
      <c r="B991" s="1"/>
      <c r="C991" s="2"/>
      <c r="D991" s="3"/>
      <c r="E991" s="4"/>
      <c r="F991" s="4"/>
      <c r="G991" s="5" t="str">
        <f t="shared" si="20"/>
        <v xml:space="preserve">  </v>
      </c>
      <c r="I991" s="1"/>
      <c r="J991" s="1"/>
      <c r="K991" s="6"/>
      <c r="L991" s="6"/>
      <c r="M991" s="6"/>
      <c r="N991" s="6"/>
      <c r="O991" s="6"/>
      <c r="P991" s="7"/>
      <c r="Q991" s="1"/>
      <c r="R991" s="1"/>
    </row>
    <row r="992" spans="1:18" s="5" customFormat="1" x14ac:dyDescent="0.2">
      <c r="A992" s="1"/>
      <c r="B992" s="1"/>
      <c r="C992" s="2"/>
      <c r="D992" s="3"/>
      <c r="E992" s="4"/>
      <c r="F992" s="4"/>
      <c r="G992" s="5" t="str">
        <f t="shared" si="20"/>
        <v xml:space="preserve">  </v>
      </c>
      <c r="I992" s="1"/>
      <c r="J992" s="1"/>
      <c r="K992" s="6"/>
      <c r="L992" s="6"/>
      <c r="M992" s="6"/>
      <c r="N992" s="6"/>
      <c r="O992" s="6"/>
      <c r="P992" s="7"/>
      <c r="Q992" s="1"/>
      <c r="R992" s="1"/>
    </row>
    <row r="993" spans="1:18" s="5" customFormat="1" x14ac:dyDescent="0.2">
      <c r="A993" s="1"/>
      <c r="B993" s="1"/>
      <c r="C993" s="2"/>
      <c r="D993" s="3"/>
      <c r="E993" s="4"/>
      <c r="F993" s="4"/>
      <c r="G993" s="5" t="str">
        <f t="shared" si="20"/>
        <v xml:space="preserve">  </v>
      </c>
      <c r="I993" s="1"/>
      <c r="J993" s="1"/>
      <c r="K993" s="6"/>
      <c r="L993" s="6"/>
      <c r="M993" s="6"/>
      <c r="N993" s="6"/>
      <c r="O993" s="6"/>
      <c r="P993" s="7"/>
      <c r="Q993" s="1"/>
      <c r="R993" s="1"/>
    </row>
    <row r="994" spans="1:18" s="5" customFormat="1" x14ac:dyDescent="0.2">
      <c r="A994" s="1"/>
      <c r="B994" s="1"/>
      <c r="C994" s="2"/>
      <c r="D994" s="3"/>
      <c r="E994" s="4"/>
      <c r="F994" s="4"/>
      <c r="G994" s="5" t="str">
        <f t="shared" si="20"/>
        <v xml:space="preserve">  </v>
      </c>
      <c r="I994" s="1"/>
      <c r="J994" s="1"/>
      <c r="K994" s="6"/>
      <c r="L994" s="6"/>
      <c r="M994" s="6"/>
      <c r="N994" s="6"/>
      <c r="O994" s="6"/>
      <c r="P994" s="7"/>
      <c r="Q994" s="1"/>
      <c r="R994" s="1"/>
    </row>
    <row r="995" spans="1:18" s="5" customFormat="1" x14ac:dyDescent="0.2">
      <c r="A995" s="1"/>
      <c r="B995" s="1"/>
      <c r="C995" s="2"/>
      <c r="D995" s="3"/>
      <c r="E995" s="4"/>
      <c r="F995" s="4"/>
      <c r="G995" s="5" t="str">
        <f t="shared" si="20"/>
        <v xml:space="preserve">  </v>
      </c>
      <c r="I995" s="1"/>
      <c r="J995" s="1"/>
      <c r="K995" s="6"/>
      <c r="L995" s="6"/>
      <c r="M995" s="6"/>
      <c r="N995" s="6"/>
      <c r="O995" s="6"/>
      <c r="P995" s="7"/>
      <c r="Q995" s="1"/>
      <c r="R995" s="1"/>
    </row>
    <row r="996" spans="1:18" s="5" customFormat="1" x14ac:dyDescent="0.2">
      <c r="A996" s="1"/>
      <c r="B996" s="1"/>
      <c r="C996" s="2"/>
      <c r="D996" s="3"/>
      <c r="E996" s="4"/>
      <c r="F996" s="4"/>
      <c r="G996" s="5" t="str">
        <f t="shared" si="20"/>
        <v xml:space="preserve">  </v>
      </c>
      <c r="I996" s="1"/>
      <c r="J996" s="1"/>
      <c r="K996" s="6"/>
      <c r="L996" s="6"/>
      <c r="M996" s="6"/>
      <c r="N996" s="6"/>
      <c r="O996" s="6"/>
      <c r="P996" s="7"/>
      <c r="Q996" s="1"/>
      <c r="R996" s="1"/>
    </row>
    <row r="997" spans="1:18" s="5" customFormat="1" x14ac:dyDescent="0.2">
      <c r="A997" s="1"/>
      <c r="B997" s="1"/>
      <c r="C997" s="2"/>
      <c r="D997" s="3"/>
      <c r="E997" s="4"/>
      <c r="F997" s="4"/>
      <c r="G997" s="5" t="str">
        <f t="shared" si="20"/>
        <v xml:space="preserve">  </v>
      </c>
      <c r="I997" s="1"/>
      <c r="J997" s="1"/>
      <c r="K997" s="6"/>
      <c r="L997" s="6"/>
      <c r="M997" s="6"/>
      <c r="N997" s="6"/>
      <c r="O997" s="6"/>
      <c r="P997" s="7"/>
      <c r="Q997" s="1"/>
      <c r="R997" s="1"/>
    </row>
    <row r="998" spans="1:18" s="5" customFormat="1" x14ac:dyDescent="0.2">
      <c r="A998" s="1"/>
      <c r="B998" s="1"/>
      <c r="C998" s="2"/>
      <c r="D998" s="3"/>
      <c r="E998" s="4"/>
      <c r="F998" s="4"/>
      <c r="G998" s="5" t="str">
        <f t="shared" si="20"/>
        <v xml:space="preserve">  </v>
      </c>
      <c r="I998" s="1"/>
      <c r="J998" s="1"/>
      <c r="K998" s="6"/>
      <c r="L998" s="6"/>
      <c r="M998" s="6"/>
      <c r="N998" s="6"/>
      <c r="O998" s="6"/>
      <c r="P998" s="7"/>
      <c r="Q998" s="1"/>
      <c r="R998" s="1"/>
    </row>
    <row r="999" spans="1:18" s="5" customFormat="1" x14ac:dyDescent="0.2">
      <c r="A999" s="1"/>
      <c r="B999" s="1"/>
      <c r="C999" s="2"/>
      <c r="D999" s="3"/>
      <c r="E999" s="4"/>
      <c r="F999" s="4"/>
      <c r="G999" s="5" t="str">
        <f t="shared" si="20"/>
        <v xml:space="preserve">  </v>
      </c>
      <c r="I999" s="1"/>
      <c r="J999" s="1"/>
      <c r="K999" s="6"/>
      <c r="L999" s="6"/>
      <c r="M999" s="6"/>
      <c r="N999" s="6"/>
      <c r="O999" s="6"/>
      <c r="P999" s="7"/>
      <c r="Q999" s="1"/>
      <c r="R999" s="1"/>
    </row>
    <row r="1000" spans="1:18" s="5" customFormat="1" x14ac:dyDescent="0.2">
      <c r="A1000" s="1"/>
      <c r="B1000" s="1"/>
      <c r="C1000" s="2"/>
      <c r="D1000" s="3"/>
      <c r="E1000" s="4"/>
      <c r="F1000" s="4"/>
      <c r="G1000" s="5" t="str">
        <f t="shared" si="20"/>
        <v xml:space="preserve">  </v>
      </c>
      <c r="I1000" s="1"/>
      <c r="J1000" s="1"/>
      <c r="K1000" s="6"/>
      <c r="L1000" s="6"/>
      <c r="M1000" s="6"/>
      <c r="N1000" s="6"/>
      <c r="O1000" s="6"/>
      <c r="P1000" s="7"/>
      <c r="Q1000" s="1"/>
      <c r="R1000" s="1"/>
    </row>
    <row r="1001" spans="1:18" s="5" customFormat="1" x14ac:dyDescent="0.2">
      <c r="A1001" s="1"/>
      <c r="B1001" s="1"/>
      <c r="C1001" s="2"/>
      <c r="D1001" s="3"/>
      <c r="E1001" s="4"/>
      <c r="F1001" s="4"/>
      <c r="G1001" s="5" t="str">
        <f t="shared" si="20"/>
        <v xml:space="preserve">  </v>
      </c>
      <c r="I1001" s="1"/>
      <c r="J1001" s="1"/>
      <c r="K1001" s="6"/>
      <c r="L1001" s="6"/>
      <c r="M1001" s="6"/>
      <c r="N1001" s="6"/>
      <c r="O1001" s="6"/>
      <c r="P1001" s="7"/>
      <c r="Q1001" s="1"/>
      <c r="R1001" s="1"/>
    </row>
    <row r="1002" spans="1:18" s="5" customFormat="1" x14ac:dyDescent="0.2">
      <c r="A1002" s="1"/>
      <c r="B1002" s="1"/>
      <c r="C1002" s="2"/>
      <c r="D1002" s="3"/>
      <c r="E1002" s="4"/>
      <c r="F1002" s="4"/>
      <c r="G1002" s="5" t="str">
        <f t="shared" si="20"/>
        <v xml:space="preserve">  </v>
      </c>
      <c r="I1002" s="1"/>
      <c r="J1002" s="1"/>
      <c r="K1002" s="6"/>
      <c r="L1002" s="6"/>
      <c r="M1002" s="6"/>
      <c r="N1002" s="6"/>
      <c r="O1002" s="6"/>
      <c r="P1002" s="7"/>
      <c r="Q1002" s="1"/>
      <c r="R1002" s="1"/>
    </row>
    <row r="1003" spans="1:18" s="5" customFormat="1" x14ac:dyDescent="0.2">
      <c r="A1003" s="1"/>
      <c r="B1003" s="1"/>
      <c r="C1003" s="2"/>
      <c r="D1003" s="3"/>
      <c r="E1003" s="4"/>
      <c r="F1003" s="4"/>
      <c r="G1003" s="5" t="str">
        <f t="shared" si="20"/>
        <v xml:space="preserve">  </v>
      </c>
      <c r="I1003" s="1"/>
      <c r="J1003" s="1"/>
      <c r="K1003" s="6"/>
      <c r="L1003" s="6"/>
      <c r="M1003" s="6"/>
      <c r="N1003" s="6"/>
      <c r="O1003" s="6"/>
      <c r="P1003" s="7"/>
      <c r="Q1003" s="1"/>
      <c r="R1003" s="1"/>
    </row>
    <row r="1004" spans="1:18" s="5" customFormat="1" x14ac:dyDescent="0.2">
      <c r="A1004" s="1"/>
      <c r="B1004" s="1"/>
      <c r="C1004" s="2"/>
      <c r="D1004" s="3"/>
      <c r="E1004" s="4"/>
      <c r="F1004" s="4"/>
      <c r="G1004" s="5" t="str">
        <f t="shared" si="20"/>
        <v xml:space="preserve">  </v>
      </c>
      <c r="I1004" s="1"/>
      <c r="J1004" s="1"/>
      <c r="K1004" s="6"/>
      <c r="L1004" s="6"/>
      <c r="M1004" s="6"/>
      <c r="N1004" s="6"/>
      <c r="O1004" s="6"/>
      <c r="P1004" s="7"/>
      <c r="Q1004" s="1"/>
      <c r="R1004" s="1"/>
    </row>
    <row r="1005" spans="1:18" s="5" customFormat="1" x14ac:dyDescent="0.2">
      <c r="A1005" s="1"/>
      <c r="B1005" s="1"/>
      <c r="C1005" s="2"/>
      <c r="D1005" s="3"/>
      <c r="E1005" s="4"/>
      <c r="F1005" s="4"/>
      <c r="G1005" s="5" t="str">
        <f t="shared" si="20"/>
        <v xml:space="preserve">  </v>
      </c>
      <c r="I1005" s="1"/>
      <c r="J1005" s="1"/>
      <c r="K1005" s="6"/>
      <c r="L1005" s="6"/>
      <c r="M1005" s="6"/>
      <c r="N1005" s="6"/>
      <c r="O1005" s="6"/>
      <c r="P1005" s="7"/>
      <c r="Q1005" s="1"/>
      <c r="R1005" s="1"/>
    </row>
    <row r="1006" spans="1:18" s="5" customFormat="1" x14ac:dyDescent="0.2">
      <c r="A1006" s="1"/>
      <c r="B1006" s="1"/>
      <c r="C1006" s="2"/>
      <c r="D1006" s="3"/>
      <c r="E1006" s="4"/>
      <c r="F1006" s="4"/>
      <c r="G1006" s="5" t="str">
        <f t="shared" si="20"/>
        <v xml:space="preserve">  </v>
      </c>
      <c r="I1006" s="1"/>
      <c r="J1006" s="1"/>
      <c r="K1006" s="6"/>
      <c r="L1006" s="6"/>
      <c r="M1006" s="6"/>
      <c r="N1006" s="6"/>
      <c r="O1006" s="6"/>
      <c r="P1006" s="7"/>
      <c r="Q1006" s="1"/>
      <c r="R1006" s="1"/>
    </row>
    <row r="1007" spans="1:18" s="5" customFormat="1" x14ac:dyDescent="0.2">
      <c r="A1007" s="1"/>
      <c r="B1007" s="1"/>
      <c r="C1007" s="2"/>
      <c r="D1007" s="3"/>
      <c r="E1007" s="4"/>
      <c r="F1007" s="4"/>
      <c r="G1007" s="5" t="str">
        <f t="shared" si="20"/>
        <v xml:space="preserve">  </v>
      </c>
      <c r="I1007" s="1"/>
      <c r="J1007" s="1"/>
      <c r="K1007" s="6"/>
      <c r="L1007" s="6"/>
      <c r="M1007" s="6"/>
      <c r="N1007" s="6"/>
      <c r="O1007" s="6"/>
      <c r="P1007" s="7"/>
      <c r="Q1007" s="1"/>
      <c r="R1007" s="1"/>
    </row>
    <row r="1008" spans="1:18" s="5" customFormat="1" x14ac:dyDescent="0.2">
      <c r="A1008" s="1"/>
      <c r="B1008" s="1"/>
      <c r="C1008" s="2"/>
      <c r="D1008" s="3"/>
      <c r="E1008" s="4"/>
      <c r="F1008" s="4"/>
      <c r="G1008" s="5" t="str">
        <f t="shared" si="20"/>
        <v xml:space="preserve">  </v>
      </c>
      <c r="I1008" s="1"/>
      <c r="J1008" s="1"/>
      <c r="K1008" s="6"/>
      <c r="L1008" s="6"/>
      <c r="M1008" s="6"/>
      <c r="N1008" s="6"/>
      <c r="O1008" s="6"/>
      <c r="P1008" s="7"/>
      <c r="Q1008" s="1"/>
      <c r="R1008" s="1"/>
    </row>
    <row r="1009" spans="1:18" s="5" customFormat="1" x14ac:dyDescent="0.2">
      <c r="A1009" s="1"/>
      <c r="B1009" s="1"/>
      <c r="C1009" s="2"/>
      <c r="D1009" s="3"/>
      <c r="E1009" s="4"/>
      <c r="F1009" s="4"/>
      <c r="G1009" s="5" t="str">
        <f t="shared" si="20"/>
        <v xml:space="preserve">  </v>
      </c>
      <c r="I1009" s="1"/>
      <c r="J1009" s="1"/>
      <c r="K1009" s="6"/>
      <c r="L1009" s="6"/>
      <c r="M1009" s="6"/>
      <c r="N1009" s="6"/>
      <c r="O1009" s="6"/>
      <c r="P1009" s="7"/>
      <c r="Q1009" s="1"/>
      <c r="R1009" s="1"/>
    </row>
    <row r="1010" spans="1:18" s="5" customFormat="1" x14ac:dyDescent="0.2">
      <c r="A1010" s="1"/>
      <c r="B1010" s="1"/>
      <c r="C1010" s="2"/>
      <c r="D1010" s="3"/>
      <c r="E1010" s="4"/>
      <c r="F1010" s="4"/>
      <c r="G1010" s="5" t="str">
        <f t="shared" si="20"/>
        <v xml:space="preserve">  </v>
      </c>
      <c r="I1010" s="1"/>
      <c r="J1010" s="1"/>
      <c r="K1010" s="6"/>
      <c r="L1010" s="6"/>
      <c r="M1010" s="6"/>
      <c r="N1010" s="6"/>
      <c r="O1010" s="6"/>
      <c r="P1010" s="7"/>
      <c r="Q1010" s="1"/>
      <c r="R1010" s="1"/>
    </row>
    <row r="1011" spans="1:18" s="5" customFormat="1" x14ac:dyDescent="0.2">
      <c r="A1011" s="1"/>
      <c r="B1011" s="1"/>
      <c r="C1011" s="2"/>
      <c r="D1011" s="3"/>
      <c r="E1011" s="4"/>
      <c r="F1011" s="4"/>
      <c r="G1011" s="5" t="str">
        <f t="shared" si="20"/>
        <v xml:space="preserve">  </v>
      </c>
      <c r="I1011" s="1"/>
      <c r="J1011" s="1"/>
      <c r="K1011" s="6"/>
      <c r="L1011" s="6"/>
      <c r="M1011" s="6"/>
      <c r="N1011" s="6"/>
      <c r="O1011" s="6"/>
      <c r="P1011" s="7"/>
      <c r="Q1011" s="1"/>
      <c r="R1011" s="1"/>
    </row>
    <row r="1012" spans="1:18" s="5" customFormat="1" x14ac:dyDescent="0.2">
      <c r="A1012" s="1"/>
      <c r="B1012" s="1"/>
      <c r="C1012" s="2"/>
      <c r="D1012" s="3"/>
      <c r="E1012" s="4"/>
      <c r="F1012" s="4"/>
      <c r="G1012" s="5" t="str">
        <f t="shared" si="20"/>
        <v xml:space="preserve">  </v>
      </c>
      <c r="I1012" s="1"/>
      <c r="J1012" s="1"/>
      <c r="K1012" s="6"/>
      <c r="L1012" s="6"/>
      <c r="M1012" s="6"/>
      <c r="N1012" s="6"/>
      <c r="O1012" s="6"/>
      <c r="P1012" s="7"/>
      <c r="Q1012" s="1"/>
      <c r="R1012" s="1"/>
    </row>
    <row r="1013" spans="1:18" s="5" customFormat="1" x14ac:dyDescent="0.2">
      <c r="A1013" s="1"/>
      <c r="B1013" s="1"/>
      <c r="C1013" s="2"/>
      <c r="D1013" s="3"/>
      <c r="E1013" s="4"/>
      <c r="F1013" s="4"/>
      <c r="G1013" s="5" t="str">
        <f t="shared" si="20"/>
        <v xml:space="preserve">  </v>
      </c>
      <c r="I1013" s="1"/>
      <c r="J1013" s="1"/>
      <c r="K1013" s="6"/>
      <c r="L1013" s="6"/>
      <c r="M1013" s="6"/>
      <c r="N1013" s="6"/>
      <c r="O1013" s="6"/>
      <c r="P1013" s="7"/>
      <c r="Q1013" s="1"/>
      <c r="R1013" s="1"/>
    </row>
    <row r="1014" spans="1:18" s="5" customFormat="1" x14ac:dyDescent="0.2">
      <c r="A1014" s="1"/>
      <c r="B1014" s="1"/>
      <c r="C1014" s="2"/>
      <c r="D1014" s="3"/>
      <c r="E1014" s="4"/>
      <c r="F1014" s="4"/>
      <c r="G1014" s="5" t="str">
        <f t="shared" si="20"/>
        <v xml:space="preserve">  </v>
      </c>
      <c r="I1014" s="1"/>
      <c r="J1014" s="1"/>
      <c r="K1014" s="6"/>
      <c r="L1014" s="6"/>
      <c r="M1014" s="6"/>
      <c r="N1014" s="6"/>
      <c r="O1014" s="6"/>
      <c r="P1014" s="7"/>
      <c r="Q1014" s="1"/>
      <c r="R1014" s="1"/>
    </row>
    <row r="1015" spans="1:18" s="5" customFormat="1" x14ac:dyDescent="0.2">
      <c r="A1015" s="1"/>
      <c r="B1015" s="1"/>
      <c r="C1015" s="2"/>
      <c r="D1015" s="3"/>
      <c r="E1015" s="4"/>
      <c r="F1015" s="4"/>
      <c r="G1015" s="5" t="str">
        <f t="shared" si="20"/>
        <v xml:space="preserve">  </v>
      </c>
      <c r="I1015" s="1"/>
      <c r="J1015" s="1"/>
      <c r="K1015" s="6"/>
      <c r="L1015" s="6"/>
      <c r="M1015" s="6"/>
      <c r="N1015" s="6"/>
      <c r="O1015" s="6"/>
      <c r="P1015" s="7"/>
      <c r="Q1015" s="1"/>
      <c r="R1015" s="1"/>
    </row>
    <row r="1016" spans="1:18" s="5" customFormat="1" x14ac:dyDescent="0.2">
      <c r="A1016" s="1"/>
      <c r="B1016" s="1"/>
      <c r="C1016" s="2"/>
      <c r="D1016" s="3"/>
      <c r="E1016" s="4"/>
      <c r="F1016" s="4"/>
      <c r="G1016" s="5" t="str">
        <f t="shared" si="20"/>
        <v xml:space="preserve">  </v>
      </c>
      <c r="I1016" s="1"/>
      <c r="J1016" s="1"/>
      <c r="K1016" s="6"/>
      <c r="L1016" s="6"/>
      <c r="M1016" s="6"/>
      <c r="N1016" s="6"/>
      <c r="O1016" s="6"/>
      <c r="P1016" s="7"/>
      <c r="Q1016" s="1"/>
      <c r="R1016" s="1"/>
    </row>
    <row r="1017" spans="1:18" s="5" customFormat="1" x14ac:dyDescent="0.2">
      <c r="A1017" s="1"/>
      <c r="B1017" s="1"/>
      <c r="C1017" s="2"/>
      <c r="D1017" s="3"/>
      <c r="E1017" s="4"/>
      <c r="F1017" s="4"/>
      <c r="G1017" s="5" t="str">
        <f t="shared" si="20"/>
        <v xml:space="preserve">  </v>
      </c>
      <c r="I1017" s="1"/>
      <c r="J1017" s="1"/>
      <c r="K1017" s="6"/>
      <c r="L1017" s="6"/>
      <c r="M1017" s="6"/>
      <c r="N1017" s="6"/>
      <c r="O1017" s="6"/>
      <c r="P1017" s="7"/>
      <c r="Q1017" s="1"/>
      <c r="R1017" s="1"/>
    </row>
    <row r="1018" spans="1:18" s="5" customFormat="1" x14ac:dyDescent="0.2">
      <c r="A1018" s="1"/>
      <c r="B1018" s="1"/>
      <c r="C1018" s="2"/>
      <c r="D1018" s="3"/>
      <c r="E1018" s="4"/>
      <c r="F1018" s="4"/>
      <c r="G1018" s="5" t="str">
        <f t="shared" ref="G1018:G1081" si="21">IF(E1018=0,"  ",(IF(F1018=0,"  ",+E1018*F1018)))</f>
        <v xml:space="preserve">  </v>
      </c>
      <c r="I1018" s="1"/>
      <c r="J1018" s="1"/>
      <c r="K1018" s="6"/>
      <c r="L1018" s="6"/>
      <c r="M1018" s="6"/>
      <c r="N1018" s="6"/>
      <c r="O1018" s="6"/>
      <c r="P1018" s="7"/>
      <c r="Q1018" s="1"/>
      <c r="R1018" s="1"/>
    </row>
    <row r="1019" spans="1:18" s="5" customFormat="1" x14ac:dyDescent="0.2">
      <c r="A1019" s="1"/>
      <c r="B1019" s="1"/>
      <c r="C1019" s="2"/>
      <c r="D1019" s="3"/>
      <c r="E1019" s="4"/>
      <c r="F1019" s="4"/>
      <c r="G1019" s="5" t="str">
        <f t="shared" si="21"/>
        <v xml:space="preserve">  </v>
      </c>
      <c r="I1019" s="1"/>
      <c r="J1019" s="1"/>
      <c r="K1019" s="6"/>
      <c r="L1019" s="6"/>
      <c r="M1019" s="6"/>
      <c r="N1019" s="6"/>
      <c r="O1019" s="6"/>
      <c r="P1019" s="7"/>
      <c r="Q1019" s="1"/>
      <c r="R1019" s="1"/>
    </row>
    <row r="1020" spans="1:18" s="5" customFormat="1" x14ac:dyDescent="0.2">
      <c r="A1020" s="1"/>
      <c r="B1020" s="1"/>
      <c r="C1020" s="2"/>
      <c r="D1020" s="3"/>
      <c r="E1020" s="4"/>
      <c r="F1020" s="4"/>
      <c r="G1020" s="5" t="str">
        <f t="shared" si="21"/>
        <v xml:space="preserve">  </v>
      </c>
      <c r="I1020" s="1"/>
      <c r="J1020" s="1"/>
      <c r="K1020" s="6"/>
      <c r="L1020" s="6"/>
      <c r="M1020" s="6"/>
      <c r="N1020" s="6"/>
      <c r="O1020" s="6"/>
      <c r="P1020" s="7"/>
      <c r="Q1020" s="1"/>
      <c r="R1020" s="1"/>
    </row>
    <row r="1021" spans="1:18" s="5" customFormat="1" x14ac:dyDescent="0.2">
      <c r="A1021" s="1"/>
      <c r="B1021" s="1"/>
      <c r="C1021" s="2"/>
      <c r="D1021" s="3"/>
      <c r="E1021" s="4"/>
      <c r="F1021" s="4"/>
      <c r="G1021" s="5" t="str">
        <f t="shared" si="21"/>
        <v xml:space="preserve">  </v>
      </c>
      <c r="I1021" s="1"/>
      <c r="J1021" s="1"/>
      <c r="K1021" s="6"/>
      <c r="L1021" s="6"/>
      <c r="M1021" s="6"/>
      <c r="N1021" s="6"/>
      <c r="O1021" s="6"/>
      <c r="P1021" s="7"/>
      <c r="Q1021" s="1"/>
      <c r="R1021" s="1"/>
    </row>
    <row r="1022" spans="1:18" s="5" customFormat="1" x14ac:dyDescent="0.2">
      <c r="A1022" s="1"/>
      <c r="B1022" s="1"/>
      <c r="C1022" s="2"/>
      <c r="D1022" s="3"/>
      <c r="E1022" s="4"/>
      <c r="F1022" s="4"/>
      <c r="G1022" s="5" t="str">
        <f t="shared" si="21"/>
        <v xml:space="preserve">  </v>
      </c>
      <c r="I1022" s="1"/>
      <c r="J1022" s="1"/>
      <c r="K1022" s="6"/>
      <c r="L1022" s="6"/>
      <c r="M1022" s="6"/>
      <c r="N1022" s="6"/>
      <c r="O1022" s="6"/>
      <c r="P1022" s="7"/>
      <c r="Q1022" s="1"/>
      <c r="R1022" s="1"/>
    </row>
    <row r="1023" spans="1:18" s="5" customFormat="1" x14ac:dyDescent="0.2">
      <c r="A1023" s="1"/>
      <c r="B1023" s="1"/>
      <c r="C1023" s="2"/>
      <c r="D1023" s="3"/>
      <c r="E1023" s="4"/>
      <c r="F1023" s="4"/>
      <c r="G1023" s="5" t="str">
        <f t="shared" si="21"/>
        <v xml:space="preserve">  </v>
      </c>
      <c r="I1023" s="1"/>
      <c r="J1023" s="1"/>
      <c r="K1023" s="6"/>
      <c r="L1023" s="6"/>
      <c r="M1023" s="6"/>
      <c r="N1023" s="6"/>
      <c r="O1023" s="6"/>
      <c r="P1023" s="7"/>
      <c r="Q1023" s="1"/>
      <c r="R1023" s="1"/>
    </row>
    <row r="1024" spans="1:18" s="5" customFormat="1" x14ac:dyDescent="0.2">
      <c r="A1024" s="1"/>
      <c r="B1024" s="1"/>
      <c r="C1024" s="2"/>
      <c r="D1024" s="3"/>
      <c r="E1024" s="4"/>
      <c r="F1024" s="4"/>
      <c r="G1024" s="5" t="str">
        <f t="shared" si="21"/>
        <v xml:space="preserve">  </v>
      </c>
      <c r="I1024" s="1"/>
      <c r="J1024" s="1"/>
      <c r="K1024" s="6"/>
      <c r="L1024" s="6"/>
      <c r="M1024" s="6"/>
      <c r="N1024" s="6"/>
      <c r="O1024" s="6"/>
      <c r="P1024" s="7"/>
      <c r="Q1024" s="1"/>
      <c r="R1024" s="1"/>
    </row>
    <row r="1025" spans="1:18" s="5" customFormat="1" x14ac:dyDescent="0.2">
      <c r="A1025" s="1"/>
      <c r="B1025" s="1"/>
      <c r="C1025" s="2"/>
      <c r="D1025" s="3"/>
      <c r="E1025" s="4"/>
      <c r="F1025" s="4"/>
      <c r="G1025" s="5" t="str">
        <f t="shared" si="21"/>
        <v xml:space="preserve">  </v>
      </c>
      <c r="I1025" s="1"/>
      <c r="J1025" s="1"/>
      <c r="K1025" s="6"/>
      <c r="L1025" s="6"/>
      <c r="M1025" s="6"/>
      <c r="N1025" s="6"/>
      <c r="O1025" s="6"/>
      <c r="P1025" s="7"/>
      <c r="Q1025" s="1"/>
      <c r="R1025" s="1"/>
    </row>
    <row r="1026" spans="1:18" s="5" customFormat="1" x14ac:dyDescent="0.2">
      <c r="A1026" s="1"/>
      <c r="B1026" s="1"/>
      <c r="C1026" s="2"/>
      <c r="D1026" s="3"/>
      <c r="E1026" s="4"/>
      <c r="F1026" s="4"/>
      <c r="G1026" s="5" t="str">
        <f t="shared" si="21"/>
        <v xml:space="preserve">  </v>
      </c>
      <c r="I1026" s="1"/>
      <c r="J1026" s="1"/>
      <c r="K1026" s="6"/>
      <c r="L1026" s="6"/>
      <c r="M1026" s="6"/>
      <c r="N1026" s="6"/>
      <c r="O1026" s="6"/>
      <c r="P1026" s="7"/>
      <c r="Q1026" s="1"/>
      <c r="R1026" s="1"/>
    </row>
    <row r="1027" spans="1:18" s="5" customFormat="1" x14ac:dyDescent="0.2">
      <c r="A1027" s="1"/>
      <c r="B1027" s="1"/>
      <c r="C1027" s="2"/>
      <c r="D1027" s="3"/>
      <c r="E1027" s="4"/>
      <c r="F1027" s="4"/>
      <c r="G1027" s="5" t="str">
        <f t="shared" si="21"/>
        <v xml:space="preserve">  </v>
      </c>
      <c r="I1027" s="1"/>
      <c r="J1027" s="1"/>
      <c r="K1027" s="6"/>
      <c r="L1027" s="6"/>
      <c r="M1027" s="6"/>
      <c r="N1027" s="6"/>
      <c r="O1027" s="6"/>
      <c r="P1027" s="7"/>
      <c r="Q1027" s="1"/>
      <c r="R1027" s="1"/>
    </row>
    <row r="1028" spans="1:18" s="5" customFormat="1" x14ac:dyDescent="0.2">
      <c r="A1028" s="1"/>
      <c r="B1028" s="1"/>
      <c r="C1028" s="2"/>
      <c r="D1028" s="3"/>
      <c r="E1028" s="4"/>
      <c r="F1028" s="4"/>
      <c r="G1028" s="5" t="str">
        <f t="shared" si="21"/>
        <v xml:space="preserve">  </v>
      </c>
      <c r="I1028" s="1"/>
      <c r="J1028" s="1"/>
      <c r="K1028" s="6"/>
      <c r="L1028" s="6"/>
      <c r="M1028" s="6"/>
      <c r="N1028" s="6"/>
      <c r="O1028" s="6"/>
      <c r="P1028" s="7"/>
      <c r="Q1028" s="1"/>
      <c r="R1028" s="1"/>
    </row>
    <row r="1029" spans="1:18" s="5" customFormat="1" x14ac:dyDescent="0.2">
      <c r="A1029" s="1"/>
      <c r="B1029" s="1"/>
      <c r="C1029" s="2"/>
      <c r="D1029" s="3"/>
      <c r="E1029" s="4"/>
      <c r="F1029" s="4"/>
      <c r="G1029" s="5" t="str">
        <f t="shared" si="21"/>
        <v xml:space="preserve">  </v>
      </c>
      <c r="I1029" s="1"/>
      <c r="J1029" s="1"/>
      <c r="K1029" s="6"/>
      <c r="L1029" s="6"/>
      <c r="M1029" s="6"/>
      <c r="N1029" s="6"/>
      <c r="O1029" s="6"/>
      <c r="P1029" s="7"/>
      <c r="Q1029" s="1"/>
      <c r="R1029" s="1"/>
    </row>
    <row r="1030" spans="1:18" s="5" customFormat="1" x14ac:dyDescent="0.2">
      <c r="A1030" s="1"/>
      <c r="B1030" s="1"/>
      <c r="C1030" s="2"/>
      <c r="D1030" s="3"/>
      <c r="E1030" s="4"/>
      <c r="F1030" s="4"/>
      <c r="G1030" s="5" t="str">
        <f t="shared" si="21"/>
        <v xml:space="preserve">  </v>
      </c>
      <c r="I1030" s="1"/>
      <c r="J1030" s="1"/>
      <c r="K1030" s="6"/>
      <c r="L1030" s="6"/>
      <c r="M1030" s="6"/>
      <c r="N1030" s="6"/>
      <c r="O1030" s="6"/>
      <c r="P1030" s="7"/>
      <c r="Q1030" s="1"/>
      <c r="R1030" s="1"/>
    </row>
    <row r="1031" spans="1:18" s="5" customFormat="1" x14ac:dyDescent="0.2">
      <c r="A1031" s="1"/>
      <c r="B1031" s="1"/>
      <c r="C1031" s="2"/>
      <c r="D1031" s="3"/>
      <c r="E1031" s="4"/>
      <c r="F1031" s="4"/>
      <c r="G1031" s="5" t="str">
        <f t="shared" si="21"/>
        <v xml:space="preserve">  </v>
      </c>
      <c r="I1031" s="1"/>
      <c r="J1031" s="1"/>
      <c r="K1031" s="6"/>
      <c r="L1031" s="6"/>
      <c r="M1031" s="6"/>
      <c r="N1031" s="6"/>
      <c r="O1031" s="6"/>
      <c r="P1031" s="7"/>
      <c r="Q1031" s="1"/>
      <c r="R1031" s="1"/>
    </row>
    <row r="1032" spans="1:18" s="5" customFormat="1" x14ac:dyDescent="0.2">
      <c r="A1032" s="1"/>
      <c r="B1032" s="1"/>
      <c r="C1032" s="2"/>
      <c r="D1032" s="3"/>
      <c r="E1032" s="4"/>
      <c r="F1032" s="4"/>
      <c r="G1032" s="5" t="str">
        <f t="shared" si="21"/>
        <v xml:space="preserve">  </v>
      </c>
      <c r="I1032" s="1"/>
      <c r="J1032" s="1"/>
      <c r="K1032" s="6"/>
      <c r="L1032" s="6"/>
      <c r="M1032" s="6"/>
      <c r="N1032" s="6"/>
      <c r="O1032" s="6"/>
      <c r="P1032" s="7"/>
      <c r="Q1032" s="1"/>
      <c r="R1032" s="1"/>
    </row>
    <row r="1033" spans="1:18" s="5" customFormat="1" x14ac:dyDescent="0.2">
      <c r="A1033" s="1"/>
      <c r="B1033" s="1"/>
      <c r="C1033" s="2"/>
      <c r="D1033" s="3"/>
      <c r="E1033" s="4"/>
      <c r="F1033" s="4"/>
      <c r="G1033" s="5" t="str">
        <f t="shared" si="21"/>
        <v xml:space="preserve">  </v>
      </c>
      <c r="I1033" s="1"/>
      <c r="J1033" s="1"/>
      <c r="K1033" s="6"/>
      <c r="L1033" s="6"/>
      <c r="M1033" s="6"/>
      <c r="N1033" s="6"/>
      <c r="O1033" s="6"/>
      <c r="P1033" s="7"/>
      <c r="Q1033" s="1"/>
      <c r="R1033" s="1"/>
    </row>
    <row r="1034" spans="1:18" s="5" customFormat="1" x14ac:dyDescent="0.2">
      <c r="A1034" s="1"/>
      <c r="B1034" s="1"/>
      <c r="C1034" s="2"/>
      <c r="D1034" s="3"/>
      <c r="E1034" s="4"/>
      <c r="F1034" s="4"/>
      <c r="G1034" s="5" t="str">
        <f t="shared" si="21"/>
        <v xml:space="preserve">  </v>
      </c>
      <c r="I1034" s="1"/>
      <c r="J1034" s="1"/>
      <c r="K1034" s="6"/>
      <c r="L1034" s="6"/>
      <c r="M1034" s="6"/>
      <c r="N1034" s="6"/>
      <c r="O1034" s="6"/>
      <c r="P1034" s="7"/>
      <c r="Q1034" s="1"/>
      <c r="R1034" s="1"/>
    </row>
    <row r="1035" spans="1:18" s="5" customFormat="1" x14ac:dyDescent="0.2">
      <c r="A1035" s="1"/>
      <c r="B1035" s="1"/>
      <c r="C1035" s="2"/>
      <c r="D1035" s="3"/>
      <c r="E1035" s="4"/>
      <c r="F1035" s="4"/>
      <c r="G1035" s="5" t="str">
        <f t="shared" si="21"/>
        <v xml:space="preserve">  </v>
      </c>
      <c r="I1035" s="1"/>
      <c r="J1035" s="1"/>
      <c r="K1035" s="6"/>
      <c r="L1035" s="6"/>
      <c r="M1035" s="6"/>
      <c r="N1035" s="6"/>
      <c r="O1035" s="6"/>
      <c r="P1035" s="7"/>
      <c r="Q1035" s="1"/>
      <c r="R1035" s="1"/>
    </row>
    <row r="1036" spans="1:18" s="5" customFormat="1" x14ac:dyDescent="0.2">
      <c r="A1036" s="1"/>
      <c r="B1036" s="1"/>
      <c r="C1036" s="2"/>
      <c r="D1036" s="3"/>
      <c r="E1036" s="4"/>
      <c r="F1036" s="4"/>
      <c r="G1036" s="5" t="str">
        <f t="shared" si="21"/>
        <v xml:space="preserve">  </v>
      </c>
      <c r="I1036" s="1"/>
      <c r="J1036" s="1"/>
      <c r="K1036" s="6"/>
      <c r="L1036" s="6"/>
      <c r="M1036" s="6"/>
      <c r="N1036" s="6"/>
      <c r="O1036" s="6"/>
      <c r="P1036" s="7"/>
      <c r="Q1036" s="1"/>
      <c r="R1036" s="1"/>
    </row>
    <row r="1037" spans="1:18" s="5" customFormat="1" x14ac:dyDescent="0.2">
      <c r="A1037" s="1"/>
      <c r="B1037" s="1"/>
      <c r="C1037" s="2"/>
      <c r="D1037" s="3"/>
      <c r="E1037" s="4"/>
      <c r="F1037" s="4"/>
      <c r="G1037" s="5" t="str">
        <f t="shared" si="21"/>
        <v xml:space="preserve">  </v>
      </c>
      <c r="I1037" s="1"/>
      <c r="J1037" s="1"/>
      <c r="K1037" s="6"/>
      <c r="L1037" s="6"/>
      <c r="M1037" s="6"/>
      <c r="N1037" s="6"/>
      <c r="O1037" s="6"/>
      <c r="P1037" s="7"/>
      <c r="Q1037" s="1"/>
      <c r="R1037" s="1"/>
    </row>
    <row r="1038" spans="1:18" s="5" customFormat="1" x14ac:dyDescent="0.2">
      <c r="A1038" s="1"/>
      <c r="B1038" s="1"/>
      <c r="C1038" s="2"/>
      <c r="D1038" s="3"/>
      <c r="E1038" s="4"/>
      <c r="F1038" s="4"/>
      <c r="G1038" s="5" t="str">
        <f t="shared" si="21"/>
        <v xml:space="preserve">  </v>
      </c>
      <c r="I1038" s="1"/>
      <c r="J1038" s="1"/>
      <c r="K1038" s="6"/>
      <c r="L1038" s="6"/>
      <c r="M1038" s="6"/>
      <c r="N1038" s="6"/>
      <c r="O1038" s="6"/>
      <c r="P1038" s="7"/>
      <c r="Q1038" s="1"/>
      <c r="R1038" s="1"/>
    </row>
    <row r="1039" spans="1:18" s="5" customFormat="1" x14ac:dyDescent="0.2">
      <c r="A1039" s="1"/>
      <c r="B1039" s="1"/>
      <c r="C1039" s="2"/>
      <c r="D1039" s="3"/>
      <c r="E1039" s="4"/>
      <c r="F1039" s="4"/>
      <c r="G1039" s="5" t="str">
        <f t="shared" si="21"/>
        <v xml:space="preserve">  </v>
      </c>
      <c r="I1039" s="1"/>
      <c r="J1039" s="1"/>
      <c r="K1039" s="6"/>
      <c r="L1039" s="6"/>
      <c r="M1039" s="6"/>
      <c r="N1039" s="6"/>
      <c r="O1039" s="6"/>
      <c r="P1039" s="7"/>
      <c r="Q1039" s="1"/>
      <c r="R1039" s="1"/>
    </row>
    <row r="1040" spans="1:18" s="5" customFormat="1" x14ac:dyDescent="0.2">
      <c r="A1040" s="1"/>
      <c r="B1040" s="1"/>
      <c r="C1040" s="2"/>
      <c r="D1040" s="3"/>
      <c r="E1040" s="4"/>
      <c r="F1040" s="4"/>
      <c r="G1040" s="5" t="str">
        <f t="shared" si="21"/>
        <v xml:space="preserve">  </v>
      </c>
      <c r="I1040" s="1"/>
      <c r="J1040" s="1"/>
      <c r="K1040" s="6"/>
      <c r="L1040" s="6"/>
      <c r="M1040" s="6"/>
      <c r="N1040" s="6"/>
      <c r="O1040" s="6"/>
      <c r="P1040" s="7"/>
      <c r="Q1040" s="1"/>
      <c r="R1040" s="1"/>
    </row>
    <row r="1041" spans="1:18" s="5" customFormat="1" x14ac:dyDescent="0.2">
      <c r="A1041" s="1"/>
      <c r="B1041" s="1"/>
      <c r="C1041" s="2"/>
      <c r="D1041" s="3"/>
      <c r="E1041" s="4"/>
      <c r="F1041" s="4"/>
      <c r="G1041" s="5" t="str">
        <f t="shared" si="21"/>
        <v xml:space="preserve">  </v>
      </c>
      <c r="I1041" s="1"/>
      <c r="J1041" s="1"/>
      <c r="K1041" s="6"/>
      <c r="L1041" s="6"/>
      <c r="M1041" s="6"/>
      <c r="N1041" s="6"/>
      <c r="O1041" s="6"/>
      <c r="P1041" s="7"/>
      <c r="Q1041" s="1"/>
      <c r="R1041" s="1"/>
    </row>
    <row r="1042" spans="1:18" s="5" customFormat="1" x14ac:dyDescent="0.2">
      <c r="A1042" s="1"/>
      <c r="B1042" s="1"/>
      <c r="C1042" s="2"/>
      <c r="D1042" s="3"/>
      <c r="E1042" s="4"/>
      <c r="F1042" s="4"/>
      <c r="G1042" s="5" t="str">
        <f t="shared" si="21"/>
        <v xml:space="preserve">  </v>
      </c>
      <c r="I1042" s="1"/>
      <c r="J1042" s="1"/>
      <c r="K1042" s="6"/>
      <c r="L1042" s="6"/>
      <c r="M1042" s="6"/>
      <c r="N1042" s="6"/>
      <c r="O1042" s="6"/>
      <c r="P1042" s="7"/>
      <c r="Q1042" s="1"/>
      <c r="R1042" s="1"/>
    </row>
    <row r="1043" spans="1:18" s="5" customFormat="1" x14ac:dyDescent="0.2">
      <c r="A1043" s="1"/>
      <c r="B1043" s="1"/>
      <c r="C1043" s="2"/>
      <c r="D1043" s="3"/>
      <c r="E1043" s="4"/>
      <c r="F1043" s="4"/>
      <c r="G1043" s="5" t="str">
        <f t="shared" si="21"/>
        <v xml:space="preserve">  </v>
      </c>
      <c r="I1043" s="1"/>
      <c r="J1043" s="1"/>
      <c r="K1043" s="6"/>
      <c r="L1043" s="6"/>
      <c r="M1043" s="6"/>
      <c r="N1043" s="6"/>
      <c r="O1043" s="6"/>
      <c r="P1043" s="7"/>
      <c r="Q1043" s="1"/>
      <c r="R1043" s="1"/>
    </row>
    <row r="1044" spans="1:18" s="5" customFormat="1" x14ac:dyDescent="0.2">
      <c r="A1044" s="1"/>
      <c r="B1044" s="1"/>
      <c r="C1044" s="2"/>
      <c r="D1044" s="3"/>
      <c r="E1044" s="4"/>
      <c r="F1044" s="4"/>
      <c r="G1044" s="5" t="str">
        <f t="shared" si="21"/>
        <v xml:space="preserve">  </v>
      </c>
      <c r="I1044" s="1"/>
      <c r="J1044" s="1"/>
      <c r="K1044" s="6"/>
      <c r="L1044" s="6"/>
      <c r="M1044" s="6"/>
      <c r="N1044" s="6"/>
      <c r="O1044" s="6"/>
      <c r="P1044" s="7"/>
      <c r="Q1044" s="1"/>
      <c r="R1044" s="1"/>
    </row>
    <row r="1045" spans="1:18" s="5" customFormat="1" x14ac:dyDescent="0.2">
      <c r="A1045" s="1"/>
      <c r="B1045" s="1"/>
      <c r="C1045" s="2"/>
      <c r="D1045" s="3"/>
      <c r="E1045" s="4"/>
      <c r="F1045" s="4"/>
      <c r="G1045" s="5" t="str">
        <f t="shared" si="21"/>
        <v xml:space="preserve">  </v>
      </c>
      <c r="I1045" s="1"/>
      <c r="J1045" s="1"/>
      <c r="K1045" s="6"/>
      <c r="L1045" s="6"/>
      <c r="M1045" s="6"/>
      <c r="N1045" s="6"/>
      <c r="O1045" s="6"/>
      <c r="P1045" s="7"/>
      <c r="Q1045" s="1"/>
      <c r="R1045" s="1"/>
    </row>
    <row r="1046" spans="1:18" s="5" customFormat="1" x14ac:dyDescent="0.2">
      <c r="A1046" s="1"/>
      <c r="B1046" s="1"/>
      <c r="C1046" s="2"/>
      <c r="D1046" s="3"/>
      <c r="E1046" s="4"/>
      <c r="F1046" s="4"/>
      <c r="G1046" s="5" t="str">
        <f t="shared" si="21"/>
        <v xml:space="preserve">  </v>
      </c>
      <c r="I1046" s="1"/>
      <c r="J1046" s="1"/>
      <c r="K1046" s="6"/>
      <c r="L1046" s="6"/>
      <c r="M1046" s="6"/>
      <c r="N1046" s="6"/>
      <c r="O1046" s="6"/>
      <c r="P1046" s="7"/>
      <c r="Q1046" s="1"/>
      <c r="R1046" s="1"/>
    </row>
    <row r="1047" spans="1:18" s="5" customFormat="1" x14ac:dyDescent="0.2">
      <c r="A1047" s="1"/>
      <c r="B1047" s="1"/>
      <c r="C1047" s="2"/>
      <c r="D1047" s="3"/>
      <c r="E1047" s="4"/>
      <c r="F1047" s="4"/>
      <c r="G1047" s="5" t="str">
        <f t="shared" si="21"/>
        <v xml:space="preserve">  </v>
      </c>
      <c r="I1047" s="1"/>
      <c r="J1047" s="1"/>
      <c r="K1047" s="6"/>
      <c r="L1047" s="6"/>
      <c r="M1047" s="6"/>
      <c r="N1047" s="6"/>
      <c r="O1047" s="6"/>
      <c r="P1047" s="7"/>
      <c r="Q1047" s="1"/>
      <c r="R1047" s="1"/>
    </row>
    <row r="1048" spans="1:18" s="5" customFormat="1" x14ac:dyDescent="0.2">
      <c r="A1048" s="1"/>
      <c r="B1048" s="1"/>
      <c r="C1048" s="2"/>
      <c r="D1048" s="3"/>
      <c r="E1048" s="4"/>
      <c r="F1048" s="4"/>
      <c r="G1048" s="5" t="str">
        <f t="shared" si="21"/>
        <v xml:space="preserve">  </v>
      </c>
      <c r="I1048" s="1"/>
      <c r="J1048" s="1"/>
      <c r="K1048" s="6"/>
      <c r="L1048" s="6"/>
      <c r="M1048" s="6"/>
      <c r="N1048" s="6"/>
      <c r="O1048" s="6"/>
      <c r="P1048" s="7"/>
      <c r="Q1048" s="1"/>
      <c r="R1048" s="1"/>
    </row>
    <row r="1049" spans="1:18" s="5" customFormat="1" x14ac:dyDescent="0.2">
      <c r="A1049" s="1"/>
      <c r="B1049" s="1"/>
      <c r="C1049" s="2"/>
      <c r="D1049" s="3"/>
      <c r="E1049" s="4"/>
      <c r="F1049" s="4"/>
      <c r="G1049" s="5" t="str">
        <f t="shared" si="21"/>
        <v xml:space="preserve">  </v>
      </c>
      <c r="I1049" s="1"/>
      <c r="J1049" s="1"/>
      <c r="K1049" s="6"/>
      <c r="L1049" s="6"/>
      <c r="M1049" s="6"/>
      <c r="N1049" s="6"/>
      <c r="O1049" s="6"/>
      <c r="P1049" s="7"/>
      <c r="Q1049" s="1"/>
      <c r="R1049" s="1"/>
    </row>
    <row r="1050" spans="1:18" s="5" customFormat="1" x14ac:dyDescent="0.2">
      <c r="A1050" s="1"/>
      <c r="B1050" s="1"/>
      <c r="C1050" s="2"/>
      <c r="D1050" s="3"/>
      <c r="E1050" s="4"/>
      <c r="F1050" s="4"/>
      <c r="G1050" s="5" t="str">
        <f t="shared" si="21"/>
        <v xml:space="preserve">  </v>
      </c>
      <c r="I1050" s="1"/>
      <c r="J1050" s="1"/>
      <c r="K1050" s="6"/>
      <c r="L1050" s="6"/>
      <c r="M1050" s="6"/>
      <c r="N1050" s="6"/>
      <c r="O1050" s="6"/>
      <c r="P1050" s="7"/>
      <c r="Q1050" s="1"/>
      <c r="R1050" s="1"/>
    </row>
    <row r="1051" spans="1:18" s="5" customFormat="1" x14ac:dyDescent="0.2">
      <c r="A1051" s="1"/>
      <c r="B1051" s="1"/>
      <c r="C1051" s="2"/>
      <c r="D1051" s="3"/>
      <c r="E1051" s="4"/>
      <c r="F1051" s="4"/>
      <c r="G1051" s="5" t="str">
        <f t="shared" si="21"/>
        <v xml:space="preserve">  </v>
      </c>
      <c r="I1051" s="1"/>
      <c r="J1051" s="1"/>
      <c r="K1051" s="6"/>
      <c r="L1051" s="6"/>
      <c r="M1051" s="6"/>
      <c r="N1051" s="6"/>
      <c r="O1051" s="6"/>
      <c r="P1051" s="7"/>
      <c r="Q1051" s="1"/>
      <c r="R1051" s="1"/>
    </row>
    <row r="1052" spans="1:18" s="5" customFormat="1" x14ac:dyDescent="0.2">
      <c r="A1052" s="1"/>
      <c r="B1052" s="1"/>
      <c r="C1052" s="2"/>
      <c r="D1052" s="3"/>
      <c r="E1052" s="4"/>
      <c r="F1052" s="4"/>
      <c r="G1052" s="5" t="str">
        <f t="shared" si="21"/>
        <v xml:space="preserve">  </v>
      </c>
      <c r="I1052" s="1"/>
      <c r="J1052" s="1"/>
      <c r="K1052" s="6"/>
      <c r="L1052" s="6"/>
      <c r="M1052" s="6"/>
      <c r="N1052" s="6"/>
      <c r="O1052" s="6"/>
      <c r="P1052" s="7"/>
      <c r="Q1052" s="1"/>
      <c r="R1052" s="1"/>
    </row>
    <row r="1053" spans="1:18" s="5" customFormat="1" x14ac:dyDescent="0.2">
      <c r="A1053" s="1"/>
      <c r="B1053" s="1"/>
      <c r="C1053" s="2"/>
      <c r="D1053" s="3"/>
      <c r="E1053" s="4"/>
      <c r="F1053" s="4"/>
      <c r="G1053" s="5" t="str">
        <f t="shared" si="21"/>
        <v xml:space="preserve">  </v>
      </c>
      <c r="I1053" s="1"/>
      <c r="J1053" s="1"/>
      <c r="K1053" s="6"/>
      <c r="L1053" s="6"/>
      <c r="M1053" s="6"/>
      <c r="N1053" s="6"/>
      <c r="O1053" s="6"/>
      <c r="P1053" s="7"/>
      <c r="Q1053" s="1"/>
      <c r="R1053" s="1"/>
    </row>
    <row r="1054" spans="1:18" s="5" customFormat="1" x14ac:dyDescent="0.2">
      <c r="A1054" s="1"/>
      <c r="B1054" s="1"/>
      <c r="C1054" s="2"/>
      <c r="D1054" s="3"/>
      <c r="E1054" s="4"/>
      <c r="F1054" s="4"/>
      <c r="G1054" s="5" t="str">
        <f t="shared" si="21"/>
        <v xml:space="preserve">  </v>
      </c>
      <c r="I1054" s="1"/>
      <c r="J1054" s="1"/>
      <c r="K1054" s="6"/>
      <c r="L1054" s="6"/>
      <c r="M1054" s="6"/>
      <c r="N1054" s="6"/>
      <c r="O1054" s="6"/>
      <c r="P1054" s="7"/>
      <c r="Q1054" s="1"/>
      <c r="R1054" s="1"/>
    </row>
    <row r="1055" spans="1:18" s="5" customFormat="1" x14ac:dyDescent="0.2">
      <c r="A1055" s="1"/>
      <c r="B1055" s="1"/>
      <c r="C1055" s="2"/>
      <c r="D1055" s="3"/>
      <c r="E1055" s="4"/>
      <c r="F1055" s="4"/>
      <c r="G1055" s="5" t="str">
        <f t="shared" si="21"/>
        <v xml:space="preserve">  </v>
      </c>
      <c r="I1055" s="1"/>
      <c r="J1055" s="1"/>
      <c r="K1055" s="6"/>
      <c r="L1055" s="6"/>
      <c r="M1055" s="6"/>
      <c r="N1055" s="6"/>
      <c r="O1055" s="6"/>
      <c r="P1055" s="7"/>
      <c r="Q1055" s="1"/>
      <c r="R1055" s="1"/>
    </row>
    <row r="1056" spans="1:18" s="5" customFormat="1" x14ac:dyDescent="0.2">
      <c r="A1056" s="1"/>
      <c r="B1056" s="1"/>
      <c r="C1056" s="2"/>
      <c r="D1056" s="3"/>
      <c r="E1056" s="4"/>
      <c r="F1056" s="4"/>
      <c r="G1056" s="5" t="str">
        <f t="shared" si="21"/>
        <v xml:space="preserve">  </v>
      </c>
      <c r="I1056" s="1"/>
      <c r="J1056" s="1"/>
      <c r="K1056" s="6"/>
      <c r="L1056" s="6"/>
      <c r="M1056" s="6"/>
      <c r="N1056" s="6"/>
      <c r="O1056" s="6"/>
      <c r="P1056" s="7"/>
      <c r="Q1056" s="1"/>
      <c r="R1056" s="1"/>
    </row>
    <row r="1057" spans="1:18" s="5" customFormat="1" x14ac:dyDescent="0.2">
      <c r="A1057" s="1"/>
      <c r="B1057" s="1"/>
      <c r="C1057" s="2"/>
      <c r="D1057" s="3"/>
      <c r="E1057" s="4"/>
      <c r="F1057" s="4"/>
      <c r="G1057" s="5" t="str">
        <f t="shared" si="21"/>
        <v xml:space="preserve">  </v>
      </c>
      <c r="I1057" s="1"/>
      <c r="J1057" s="1"/>
      <c r="K1057" s="6"/>
      <c r="L1057" s="6"/>
      <c r="M1057" s="6"/>
      <c r="N1057" s="6"/>
      <c r="O1057" s="6"/>
      <c r="P1057" s="7"/>
      <c r="Q1057" s="1"/>
      <c r="R1057" s="1"/>
    </row>
    <row r="1058" spans="1:18" s="5" customFormat="1" x14ac:dyDescent="0.2">
      <c r="A1058" s="1"/>
      <c r="B1058" s="1"/>
      <c r="C1058" s="2"/>
      <c r="D1058" s="3"/>
      <c r="E1058" s="4"/>
      <c r="F1058" s="4"/>
      <c r="G1058" s="5" t="str">
        <f t="shared" si="21"/>
        <v xml:space="preserve">  </v>
      </c>
      <c r="I1058" s="1"/>
      <c r="J1058" s="1"/>
      <c r="K1058" s="6"/>
      <c r="L1058" s="6"/>
      <c r="M1058" s="6"/>
      <c r="N1058" s="6"/>
      <c r="O1058" s="6"/>
      <c r="P1058" s="7"/>
      <c r="Q1058" s="1"/>
      <c r="R1058" s="1"/>
    </row>
    <row r="1059" spans="1:18" s="5" customFormat="1" x14ac:dyDescent="0.2">
      <c r="A1059" s="1"/>
      <c r="B1059" s="1"/>
      <c r="C1059" s="2"/>
      <c r="D1059" s="3"/>
      <c r="E1059" s="4"/>
      <c r="F1059" s="4"/>
      <c r="G1059" s="5" t="str">
        <f t="shared" si="21"/>
        <v xml:space="preserve">  </v>
      </c>
      <c r="I1059" s="1"/>
      <c r="J1059" s="1"/>
      <c r="K1059" s="6"/>
      <c r="L1059" s="6"/>
      <c r="M1059" s="6"/>
      <c r="N1059" s="6"/>
      <c r="O1059" s="6"/>
      <c r="P1059" s="7"/>
      <c r="Q1059" s="1"/>
      <c r="R1059" s="1"/>
    </row>
    <row r="1060" spans="1:18" s="5" customFormat="1" x14ac:dyDescent="0.2">
      <c r="A1060" s="1"/>
      <c r="B1060" s="1"/>
      <c r="C1060" s="2"/>
      <c r="D1060" s="3"/>
      <c r="E1060" s="4"/>
      <c r="F1060" s="4"/>
      <c r="G1060" s="5" t="str">
        <f t="shared" si="21"/>
        <v xml:space="preserve">  </v>
      </c>
      <c r="I1060" s="1"/>
      <c r="J1060" s="1"/>
      <c r="K1060" s="6"/>
      <c r="L1060" s="6"/>
      <c r="M1060" s="6"/>
      <c r="N1060" s="6"/>
      <c r="O1060" s="6"/>
      <c r="P1060" s="7"/>
      <c r="Q1060" s="1"/>
      <c r="R1060" s="1"/>
    </row>
    <row r="1061" spans="1:18" s="5" customFormat="1" x14ac:dyDescent="0.2">
      <c r="A1061" s="1"/>
      <c r="B1061" s="1"/>
      <c r="C1061" s="2"/>
      <c r="D1061" s="3"/>
      <c r="E1061" s="4"/>
      <c r="F1061" s="4"/>
      <c r="G1061" s="5" t="str">
        <f t="shared" si="21"/>
        <v xml:space="preserve">  </v>
      </c>
      <c r="I1061" s="1"/>
      <c r="J1061" s="1"/>
      <c r="K1061" s="6"/>
      <c r="L1061" s="6"/>
      <c r="M1061" s="6"/>
      <c r="N1061" s="6"/>
      <c r="O1061" s="6"/>
      <c r="P1061" s="7"/>
      <c r="Q1061" s="1"/>
      <c r="R1061" s="1"/>
    </row>
    <row r="1062" spans="1:18" s="5" customFormat="1" x14ac:dyDescent="0.2">
      <c r="A1062" s="1"/>
      <c r="B1062" s="1"/>
      <c r="C1062" s="2"/>
      <c r="D1062" s="3"/>
      <c r="E1062" s="4"/>
      <c r="F1062" s="4"/>
      <c r="G1062" s="5" t="str">
        <f t="shared" si="21"/>
        <v xml:space="preserve">  </v>
      </c>
      <c r="I1062" s="1"/>
      <c r="J1062" s="1"/>
      <c r="K1062" s="6"/>
      <c r="L1062" s="6"/>
      <c r="M1062" s="6"/>
      <c r="N1062" s="6"/>
      <c r="O1062" s="6"/>
      <c r="P1062" s="7"/>
      <c r="Q1062" s="1"/>
      <c r="R1062" s="1"/>
    </row>
    <row r="1063" spans="1:18" s="5" customFormat="1" x14ac:dyDescent="0.2">
      <c r="A1063" s="1"/>
      <c r="B1063" s="1"/>
      <c r="C1063" s="2"/>
      <c r="D1063" s="3"/>
      <c r="E1063" s="4"/>
      <c r="F1063" s="4"/>
      <c r="G1063" s="5" t="str">
        <f t="shared" si="21"/>
        <v xml:space="preserve">  </v>
      </c>
      <c r="I1063" s="1"/>
      <c r="J1063" s="1"/>
      <c r="K1063" s="6"/>
      <c r="L1063" s="6"/>
      <c r="M1063" s="6"/>
      <c r="N1063" s="6"/>
      <c r="O1063" s="6"/>
      <c r="P1063" s="7"/>
      <c r="Q1063" s="1"/>
      <c r="R1063" s="1"/>
    </row>
    <row r="1064" spans="1:18" s="5" customFormat="1" x14ac:dyDescent="0.2">
      <c r="A1064" s="1"/>
      <c r="B1064" s="1"/>
      <c r="C1064" s="2"/>
      <c r="D1064" s="3"/>
      <c r="E1064" s="4"/>
      <c r="F1064" s="4"/>
      <c r="G1064" s="5" t="str">
        <f t="shared" si="21"/>
        <v xml:space="preserve">  </v>
      </c>
      <c r="I1064" s="1"/>
      <c r="J1064" s="1"/>
      <c r="K1064" s="6"/>
      <c r="L1064" s="6"/>
      <c r="M1064" s="6"/>
      <c r="N1064" s="6"/>
      <c r="O1064" s="6"/>
      <c r="P1064" s="7"/>
      <c r="Q1064" s="1"/>
      <c r="R1064" s="1"/>
    </row>
    <row r="1065" spans="1:18" s="5" customFormat="1" x14ac:dyDescent="0.2">
      <c r="A1065" s="1"/>
      <c r="B1065" s="1"/>
      <c r="C1065" s="2"/>
      <c r="D1065" s="3"/>
      <c r="E1065" s="4"/>
      <c r="F1065" s="4"/>
      <c r="G1065" s="5" t="str">
        <f t="shared" si="21"/>
        <v xml:space="preserve">  </v>
      </c>
      <c r="I1065" s="1"/>
      <c r="J1065" s="1"/>
      <c r="K1065" s="6"/>
      <c r="L1065" s="6"/>
      <c r="M1065" s="6"/>
      <c r="N1065" s="6"/>
      <c r="O1065" s="6"/>
      <c r="P1065" s="7"/>
      <c r="Q1065" s="1"/>
      <c r="R1065" s="1"/>
    </row>
    <row r="1066" spans="1:18" s="5" customFormat="1" x14ac:dyDescent="0.2">
      <c r="A1066" s="1"/>
      <c r="B1066" s="1"/>
      <c r="C1066" s="2"/>
      <c r="D1066" s="3"/>
      <c r="E1066" s="4"/>
      <c r="F1066" s="4"/>
      <c r="G1066" s="5" t="str">
        <f t="shared" si="21"/>
        <v xml:space="preserve">  </v>
      </c>
      <c r="I1066" s="1"/>
      <c r="J1066" s="1"/>
      <c r="K1066" s="6"/>
      <c r="L1066" s="6"/>
      <c r="M1066" s="6"/>
      <c r="N1066" s="6"/>
      <c r="O1066" s="6"/>
      <c r="P1066" s="7"/>
      <c r="Q1066" s="1"/>
      <c r="R1066" s="1"/>
    </row>
    <row r="1067" spans="1:18" s="5" customFormat="1" x14ac:dyDescent="0.2">
      <c r="A1067" s="1"/>
      <c r="B1067" s="1"/>
      <c r="C1067" s="2"/>
      <c r="D1067" s="3"/>
      <c r="E1067" s="4"/>
      <c r="F1067" s="4"/>
      <c r="G1067" s="5" t="str">
        <f t="shared" si="21"/>
        <v xml:space="preserve">  </v>
      </c>
      <c r="I1067" s="1"/>
      <c r="J1067" s="1"/>
      <c r="K1067" s="6"/>
      <c r="L1067" s="6"/>
      <c r="M1067" s="6"/>
      <c r="N1067" s="6"/>
      <c r="O1067" s="6"/>
      <c r="P1067" s="7"/>
      <c r="Q1067" s="1"/>
      <c r="R1067" s="1"/>
    </row>
    <row r="1068" spans="1:18" s="5" customFormat="1" x14ac:dyDescent="0.2">
      <c r="A1068" s="1"/>
      <c r="B1068" s="1"/>
      <c r="C1068" s="2"/>
      <c r="D1068" s="3"/>
      <c r="E1068" s="4"/>
      <c r="F1068" s="4"/>
      <c r="G1068" s="5" t="str">
        <f t="shared" si="21"/>
        <v xml:space="preserve">  </v>
      </c>
      <c r="I1068" s="1"/>
      <c r="J1068" s="1"/>
      <c r="K1068" s="6"/>
      <c r="L1068" s="6"/>
      <c r="M1068" s="6"/>
      <c r="N1068" s="6"/>
      <c r="O1068" s="6"/>
      <c r="P1068" s="7"/>
      <c r="Q1068" s="1"/>
      <c r="R1068" s="1"/>
    </row>
    <row r="1069" spans="1:18" s="5" customFormat="1" x14ac:dyDescent="0.2">
      <c r="A1069" s="1"/>
      <c r="B1069" s="1"/>
      <c r="C1069" s="2"/>
      <c r="D1069" s="3"/>
      <c r="E1069" s="4"/>
      <c r="F1069" s="4"/>
      <c r="G1069" s="5" t="str">
        <f t="shared" si="21"/>
        <v xml:space="preserve">  </v>
      </c>
      <c r="I1069" s="1"/>
      <c r="J1069" s="1"/>
      <c r="K1069" s="6"/>
      <c r="L1069" s="6"/>
      <c r="M1069" s="6"/>
      <c r="N1069" s="6"/>
      <c r="O1069" s="6"/>
      <c r="P1069" s="7"/>
      <c r="Q1069" s="1"/>
      <c r="R1069" s="1"/>
    </row>
    <row r="1070" spans="1:18" s="5" customFormat="1" x14ac:dyDescent="0.2">
      <c r="A1070" s="1"/>
      <c r="B1070" s="1"/>
      <c r="C1070" s="2"/>
      <c r="D1070" s="3"/>
      <c r="E1070" s="4"/>
      <c r="F1070" s="4"/>
      <c r="G1070" s="5" t="str">
        <f t="shared" si="21"/>
        <v xml:space="preserve">  </v>
      </c>
      <c r="I1070" s="1"/>
      <c r="J1070" s="1"/>
      <c r="K1070" s="6"/>
      <c r="L1070" s="6"/>
      <c r="M1070" s="6"/>
      <c r="N1070" s="6"/>
      <c r="O1070" s="6"/>
      <c r="P1070" s="7"/>
      <c r="Q1070" s="1"/>
      <c r="R1070" s="1"/>
    </row>
    <row r="1071" spans="1:18" s="5" customFormat="1" x14ac:dyDescent="0.2">
      <c r="A1071" s="1"/>
      <c r="B1071" s="1"/>
      <c r="C1071" s="2"/>
      <c r="D1071" s="3"/>
      <c r="E1071" s="4"/>
      <c r="F1071" s="4"/>
      <c r="G1071" s="5" t="str">
        <f t="shared" si="21"/>
        <v xml:space="preserve">  </v>
      </c>
      <c r="I1071" s="1"/>
      <c r="J1071" s="1"/>
      <c r="K1071" s="6"/>
      <c r="L1071" s="6"/>
      <c r="M1071" s="6"/>
      <c r="N1071" s="6"/>
      <c r="O1071" s="6"/>
      <c r="P1071" s="7"/>
      <c r="Q1071" s="1"/>
      <c r="R1071" s="1"/>
    </row>
    <row r="1072" spans="1:18" s="5" customFormat="1" x14ac:dyDescent="0.2">
      <c r="A1072" s="1"/>
      <c r="B1072" s="1"/>
      <c r="C1072" s="2"/>
      <c r="D1072" s="3"/>
      <c r="E1072" s="4"/>
      <c r="F1072" s="4"/>
      <c r="G1072" s="5" t="str">
        <f t="shared" si="21"/>
        <v xml:space="preserve">  </v>
      </c>
      <c r="I1072" s="1"/>
      <c r="J1072" s="1"/>
      <c r="K1072" s="6"/>
      <c r="L1072" s="6"/>
      <c r="M1072" s="6"/>
      <c r="N1072" s="6"/>
      <c r="O1072" s="6"/>
      <c r="P1072" s="7"/>
      <c r="Q1072" s="1"/>
      <c r="R1072" s="1"/>
    </row>
    <row r="1073" spans="1:18" s="5" customFormat="1" x14ac:dyDescent="0.2">
      <c r="A1073" s="1"/>
      <c r="B1073" s="1"/>
      <c r="C1073" s="2"/>
      <c r="D1073" s="3"/>
      <c r="E1073" s="4"/>
      <c r="F1073" s="4"/>
      <c r="G1073" s="5" t="str">
        <f t="shared" si="21"/>
        <v xml:space="preserve">  </v>
      </c>
      <c r="I1073" s="1"/>
      <c r="J1073" s="1"/>
      <c r="K1073" s="6"/>
      <c r="L1073" s="6"/>
      <c r="M1073" s="6"/>
      <c r="N1073" s="6"/>
      <c r="O1073" s="6"/>
      <c r="P1073" s="7"/>
      <c r="Q1073" s="1"/>
      <c r="R1073" s="1"/>
    </row>
    <row r="1074" spans="1:18" s="5" customFormat="1" x14ac:dyDescent="0.2">
      <c r="A1074" s="1"/>
      <c r="B1074" s="1"/>
      <c r="C1074" s="2"/>
      <c r="D1074" s="3"/>
      <c r="E1074" s="4"/>
      <c r="F1074" s="4"/>
      <c r="G1074" s="5" t="str">
        <f t="shared" si="21"/>
        <v xml:space="preserve">  </v>
      </c>
      <c r="I1074" s="1"/>
      <c r="J1074" s="1"/>
      <c r="K1074" s="6"/>
      <c r="L1074" s="6"/>
      <c r="M1074" s="6"/>
      <c r="N1074" s="6"/>
      <c r="O1074" s="6"/>
      <c r="P1074" s="7"/>
      <c r="Q1074" s="1"/>
      <c r="R1074" s="1"/>
    </row>
    <row r="1075" spans="1:18" s="5" customFormat="1" x14ac:dyDescent="0.2">
      <c r="A1075" s="1"/>
      <c r="B1075" s="1"/>
      <c r="C1075" s="2"/>
      <c r="D1075" s="3"/>
      <c r="E1075" s="4"/>
      <c r="F1075" s="4"/>
      <c r="G1075" s="5" t="str">
        <f t="shared" si="21"/>
        <v xml:space="preserve">  </v>
      </c>
      <c r="I1075" s="1"/>
      <c r="J1075" s="1"/>
      <c r="K1075" s="6"/>
      <c r="L1075" s="6"/>
      <c r="M1075" s="6"/>
      <c r="N1075" s="6"/>
      <c r="O1075" s="6"/>
      <c r="P1075" s="7"/>
      <c r="Q1075" s="1"/>
      <c r="R1075" s="1"/>
    </row>
    <row r="1076" spans="1:18" s="5" customFormat="1" x14ac:dyDescent="0.2">
      <c r="A1076" s="1"/>
      <c r="B1076" s="1"/>
      <c r="C1076" s="2"/>
      <c r="D1076" s="3"/>
      <c r="E1076" s="4"/>
      <c r="F1076" s="4"/>
      <c r="G1076" s="5" t="str">
        <f t="shared" si="21"/>
        <v xml:space="preserve">  </v>
      </c>
      <c r="I1076" s="1"/>
      <c r="J1076" s="1"/>
      <c r="K1076" s="6"/>
      <c r="L1076" s="6"/>
      <c r="M1076" s="6"/>
      <c r="N1076" s="6"/>
      <c r="O1076" s="6"/>
      <c r="P1076" s="7"/>
      <c r="Q1076" s="1"/>
      <c r="R1076" s="1"/>
    </row>
    <row r="1077" spans="1:18" s="5" customFormat="1" x14ac:dyDescent="0.2">
      <c r="A1077" s="1"/>
      <c r="B1077" s="1"/>
      <c r="C1077" s="2"/>
      <c r="D1077" s="3"/>
      <c r="E1077" s="4"/>
      <c r="F1077" s="4"/>
      <c r="G1077" s="5" t="str">
        <f t="shared" si="21"/>
        <v xml:space="preserve">  </v>
      </c>
      <c r="I1077" s="1"/>
      <c r="J1077" s="1"/>
      <c r="K1077" s="6"/>
      <c r="L1077" s="6"/>
      <c r="M1077" s="6"/>
      <c r="N1077" s="6"/>
      <c r="O1077" s="6"/>
      <c r="P1077" s="7"/>
      <c r="Q1077" s="1"/>
      <c r="R1077" s="1"/>
    </row>
    <row r="1078" spans="1:18" s="5" customFormat="1" x14ac:dyDescent="0.2">
      <c r="A1078" s="1"/>
      <c r="B1078" s="1"/>
      <c r="C1078" s="2"/>
      <c r="D1078" s="3"/>
      <c r="E1078" s="4"/>
      <c r="F1078" s="4"/>
      <c r="G1078" s="5" t="str">
        <f t="shared" si="21"/>
        <v xml:space="preserve">  </v>
      </c>
      <c r="I1078" s="1"/>
      <c r="J1078" s="1"/>
      <c r="K1078" s="6"/>
      <c r="L1078" s="6"/>
      <c r="M1078" s="6"/>
      <c r="N1078" s="6"/>
      <c r="O1078" s="6"/>
      <c r="P1078" s="7"/>
      <c r="Q1078" s="1"/>
      <c r="R1078" s="1"/>
    </row>
    <row r="1079" spans="1:18" s="5" customFormat="1" x14ac:dyDescent="0.2">
      <c r="A1079" s="1"/>
      <c r="B1079" s="1"/>
      <c r="C1079" s="2"/>
      <c r="D1079" s="3"/>
      <c r="E1079" s="4"/>
      <c r="F1079" s="4"/>
      <c r="G1079" s="5" t="str">
        <f t="shared" si="21"/>
        <v xml:space="preserve">  </v>
      </c>
      <c r="I1079" s="1"/>
      <c r="J1079" s="1"/>
      <c r="K1079" s="6"/>
      <c r="L1079" s="6"/>
      <c r="M1079" s="6"/>
      <c r="N1079" s="6"/>
      <c r="O1079" s="6"/>
      <c r="P1079" s="7"/>
      <c r="Q1079" s="1"/>
      <c r="R1079" s="1"/>
    </row>
    <row r="1080" spans="1:18" s="5" customFormat="1" x14ac:dyDescent="0.2">
      <c r="A1080" s="1"/>
      <c r="B1080" s="1"/>
      <c r="C1080" s="2"/>
      <c r="D1080" s="3"/>
      <c r="E1080" s="4"/>
      <c r="F1080" s="4"/>
      <c r="G1080" s="5" t="str">
        <f t="shared" si="21"/>
        <v xml:space="preserve">  </v>
      </c>
      <c r="I1080" s="1"/>
      <c r="J1080" s="1"/>
      <c r="K1080" s="6"/>
      <c r="L1080" s="6"/>
      <c r="M1080" s="6"/>
      <c r="N1080" s="6"/>
      <c r="O1080" s="6"/>
      <c r="P1080" s="7"/>
      <c r="Q1080" s="1"/>
      <c r="R1080" s="1"/>
    </row>
    <row r="1081" spans="1:18" s="5" customFormat="1" x14ac:dyDescent="0.2">
      <c r="A1081" s="1"/>
      <c r="B1081" s="1"/>
      <c r="C1081" s="2"/>
      <c r="D1081" s="3"/>
      <c r="E1081" s="4"/>
      <c r="F1081" s="4"/>
      <c r="G1081" s="5" t="str">
        <f t="shared" si="21"/>
        <v xml:space="preserve">  </v>
      </c>
      <c r="I1081" s="1"/>
      <c r="J1081" s="1"/>
      <c r="K1081" s="6"/>
      <c r="L1081" s="6"/>
      <c r="M1081" s="6"/>
      <c r="N1081" s="6"/>
      <c r="O1081" s="6"/>
      <c r="P1081" s="7"/>
      <c r="Q1081" s="1"/>
      <c r="R1081" s="1"/>
    </row>
    <row r="1082" spans="1:18" s="5" customFormat="1" x14ac:dyDescent="0.2">
      <c r="A1082" s="1"/>
      <c r="B1082" s="1"/>
      <c r="C1082" s="2"/>
      <c r="D1082" s="3"/>
      <c r="E1082" s="4"/>
      <c r="F1082" s="4"/>
      <c r="G1082" s="5" t="str">
        <f t="shared" ref="G1082:G1145" si="22">IF(E1082=0,"  ",(IF(F1082=0,"  ",+E1082*F1082)))</f>
        <v xml:space="preserve">  </v>
      </c>
      <c r="I1082" s="1"/>
      <c r="J1082" s="1"/>
      <c r="K1082" s="6"/>
      <c r="L1082" s="6"/>
      <c r="M1082" s="6"/>
      <c r="N1082" s="6"/>
      <c r="O1082" s="6"/>
      <c r="P1082" s="7"/>
      <c r="Q1082" s="1"/>
      <c r="R1082" s="1"/>
    </row>
    <row r="1083" spans="1:18" s="5" customFormat="1" x14ac:dyDescent="0.2">
      <c r="A1083" s="1"/>
      <c r="B1083" s="1"/>
      <c r="C1083" s="2"/>
      <c r="D1083" s="3"/>
      <c r="E1083" s="4"/>
      <c r="F1083" s="4"/>
      <c r="G1083" s="5" t="str">
        <f t="shared" si="22"/>
        <v xml:space="preserve">  </v>
      </c>
      <c r="I1083" s="1"/>
      <c r="J1083" s="1"/>
      <c r="K1083" s="6"/>
      <c r="L1083" s="6"/>
      <c r="M1083" s="6"/>
      <c r="N1083" s="6"/>
      <c r="O1083" s="6"/>
      <c r="P1083" s="7"/>
      <c r="Q1083" s="1"/>
      <c r="R1083" s="1"/>
    </row>
    <row r="1084" spans="1:18" s="5" customFormat="1" x14ac:dyDescent="0.2">
      <c r="A1084" s="1"/>
      <c r="B1084" s="1"/>
      <c r="C1084" s="2"/>
      <c r="D1084" s="3"/>
      <c r="E1084" s="4"/>
      <c r="F1084" s="4"/>
      <c r="G1084" s="5" t="str">
        <f t="shared" si="22"/>
        <v xml:space="preserve">  </v>
      </c>
      <c r="I1084" s="1"/>
      <c r="J1084" s="1"/>
      <c r="K1084" s="6"/>
      <c r="L1084" s="6"/>
      <c r="M1084" s="6"/>
      <c r="N1084" s="6"/>
      <c r="O1084" s="6"/>
      <c r="P1084" s="7"/>
      <c r="Q1084" s="1"/>
      <c r="R1084" s="1"/>
    </row>
    <row r="1085" spans="1:18" s="5" customFormat="1" x14ac:dyDescent="0.2">
      <c r="A1085" s="1"/>
      <c r="B1085" s="1"/>
      <c r="C1085" s="2"/>
      <c r="D1085" s="3"/>
      <c r="E1085" s="4"/>
      <c r="F1085" s="4"/>
      <c r="G1085" s="5" t="str">
        <f t="shared" si="22"/>
        <v xml:space="preserve">  </v>
      </c>
      <c r="I1085" s="1"/>
      <c r="J1085" s="1"/>
      <c r="K1085" s="6"/>
      <c r="L1085" s="6"/>
      <c r="M1085" s="6"/>
      <c r="N1085" s="6"/>
      <c r="O1085" s="6"/>
      <c r="P1085" s="7"/>
      <c r="Q1085" s="1"/>
      <c r="R1085" s="1"/>
    </row>
    <row r="1086" spans="1:18" s="5" customFormat="1" x14ac:dyDescent="0.2">
      <c r="A1086" s="1"/>
      <c r="B1086" s="1"/>
      <c r="C1086" s="2"/>
      <c r="D1086" s="3"/>
      <c r="E1086" s="4"/>
      <c r="F1086" s="4"/>
      <c r="G1086" s="5" t="str">
        <f t="shared" si="22"/>
        <v xml:space="preserve">  </v>
      </c>
      <c r="I1086" s="1"/>
      <c r="J1086" s="1"/>
      <c r="K1086" s="6"/>
      <c r="L1086" s="6"/>
      <c r="M1086" s="6"/>
      <c r="N1086" s="6"/>
      <c r="O1086" s="6"/>
      <c r="P1086" s="7"/>
      <c r="Q1086" s="1"/>
      <c r="R1086" s="1"/>
    </row>
    <row r="1087" spans="1:18" s="5" customFormat="1" x14ac:dyDescent="0.2">
      <c r="A1087" s="1"/>
      <c r="B1087" s="1"/>
      <c r="C1087" s="2"/>
      <c r="D1087" s="3"/>
      <c r="E1087" s="4"/>
      <c r="F1087" s="4"/>
      <c r="G1087" s="5" t="str">
        <f t="shared" si="22"/>
        <v xml:space="preserve">  </v>
      </c>
      <c r="I1087" s="1"/>
      <c r="J1087" s="1"/>
      <c r="K1087" s="6"/>
      <c r="L1087" s="6"/>
      <c r="M1087" s="6"/>
      <c r="N1087" s="6"/>
      <c r="O1087" s="6"/>
      <c r="P1087" s="7"/>
      <c r="Q1087" s="1"/>
      <c r="R1087" s="1"/>
    </row>
    <row r="1088" spans="1:18" s="5" customFormat="1" x14ac:dyDescent="0.2">
      <c r="A1088" s="1"/>
      <c r="B1088" s="1"/>
      <c r="C1088" s="2"/>
      <c r="D1088" s="3"/>
      <c r="E1088" s="4"/>
      <c r="F1088" s="4"/>
      <c r="G1088" s="5" t="str">
        <f t="shared" si="22"/>
        <v xml:space="preserve">  </v>
      </c>
      <c r="I1088" s="1"/>
      <c r="J1088" s="1"/>
      <c r="K1088" s="6"/>
      <c r="L1088" s="6"/>
      <c r="M1088" s="6"/>
      <c r="N1088" s="6"/>
      <c r="O1088" s="6"/>
      <c r="P1088" s="7"/>
      <c r="Q1088" s="1"/>
      <c r="R1088" s="1"/>
    </row>
    <row r="1089" spans="1:18" s="5" customFormat="1" x14ac:dyDescent="0.2">
      <c r="A1089" s="1"/>
      <c r="B1089" s="1"/>
      <c r="C1089" s="2"/>
      <c r="D1089" s="3"/>
      <c r="E1089" s="4"/>
      <c r="F1089" s="4"/>
      <c r="G1089" s="5" t="str">
        <f t="shared" si="22"/>
        <v xml:space="preserve">  </v>
      </c>
      <c r="I1089" s="1"/>
      <c r="J1089" s="1"/>
      <c r="K1089" s="6"/>
      <c r="L1089" s="6"/>
      <c r="M1089" s="6"/>
      <c r="N1089" s="6"/>
      <c r="O1089" s="6"/>
      <c r="P1089" s="7"/>
      <c r="Q1089" s="1"/>
      <c r="R1089" s="1"/>
    </row>
    <row r="1090" spans="1:18" s="5" customFormat="1" x14ac:dyDescent="0.2">
      <c r="A1090" s="1"/>
      <c r="B1090" s="1"/>
      <c r="C1090" s="2"/>
      <c r="D1090" s="3"/>
      <c r="E1090" s="4"/>
      <c r="F1090" s="4"/>
      <c r="G1090" s="5" t="str">
        <f t="shared" si="22"/>
        <v xml:space="preserve">  </v>
      </c>
      <c r="I1090" s="1"/>
      <c r="J1090" s="1"/>
      <c r="K1090" s="6"/>
      <c r="L1090" s="6"/>
      <c r="M1090" s="6"/>
      <c r="N1090" s="6"/>
      <c r="O1090" s="6"/>
      <c r="P1090" s="7"/>
      <c r="Q1090" s="1"/>
      <c r="R1090" s="1"/>
    </row>
    <row r="1091" spans="1:18" s="5" customFormat="1" x14ac:dyDescent="0.2">
      <c r="A1091" s="1"/>
      <c r="B1091" s="1"/>
      <c r="C1091" s="2"/>
      <c r="D1091" s="3"/>
      <c r="E1091" s="4"/>
      <c r="F1091" s="4"/>
      <c r="G1091" s="5" t="str">
        <f t="shared" si="22"/>
        <v xml:space="preserve">  </v>
      </c>
      <c r="I1091" s="1"/>
      <c r="J1091" s="1"/>
      <c r="K1091" s="6"/>
      <c r="L1091" s="6"/>
      <c r="M1091" s="6"/>
      <c r="N1091" s="6"/>
      <c r="O1091" s="6"/>
      <c r="P1091" s="7"/>
      <c r="Q1091" s="1"/>
      <c r="R1091" s="1"/>
    </row>
    <row r="1092" spans="1:18" s="5" customFormat="1" x14ac:dyDescent="0.2">
      <c r="A1092" s="1"/>
      <c r="B1092" s="1"/>
      <c r="C1092" s="2"/>
      <c r="D1092" s="3"/>
      <c r="E1092" s="4"/>
      <c r="F1092" s="4"/>
      <c r="G1092" s="5" t="str">
        <f t="shared" si="22"/>
        <v xml:space="preserve">  </v>
      </c>
      <c r="I1092" s="1"/>
      <c r="J1092" s="1"/>
      <c r="K1092" s="6"/>
      <c r="L1092" s="6"/>
      <c r="M1092" s="6"/>
      <c r="N1092" s="6"/>
      <c r="O1092" s="6"/>
      <c r="P1092" s="7"/>
      <c r="Q1092" s="1"/>
      <c r="R1092" s="1"/>
    </row>
    <row r="1093" spans="1:18" s="5" customFormat="1" x14ac:dyDescent="0.2">
      <c r="A1093" s="1"/>
      <c r="B1093" s="1"/>
      <c r="C1093" s="2"/>
      <c r="D1093" s="3"/>
      <c r="E1093" s="4"/>
      <c r="F1093" s="4"/>
      <c r="G1093" s="5" t="str">
        <f t="shared" si="22"/>
        <v xml:space="preserve">  </v>
      </c>
      <c r="I1093" s="1"/>
      <c r="J1093" s="1"/>
      <c r="K1093" s="6"/>
      <c r="L1093" s="6"/>
      <c r="M1093" s="6"/>
      <c r="N1093" s="6"/>
      <c r="O1093" s="6"/>
      <c r="P1093" s="7"/>
      <c r="Q1093" s="1"/>
      <c r="R1093" s="1"/>
    </row>
    <row r="1094" spans="1:18" s="5" customFormat="1" x14ac:dyDescent="0.2">
      <c r="A1094" s="1"/>
      <c r="B1094" s="1"/>
      <c r="C1094" s="2"/>
      <c r="D1094" s="3"/>
      <c r="E1094" s="4"/>
      <c r="F1094" s="4"/>
      <c r="G1094" s="5" t="str">
        <f t="shared" si="22"/>
        <v xml:space="preserve">  </v>
      </c>
      <c r="I1094" s="1"/>
      <c r="J1094" s="1"/>
      <c r="K1094" s="6"/>
      <c r="L1094" s="6"/>
      <c r="M1094" s="6"/>
      <c r="N1094" s="6"/>
      <c r="O1094" s="6"/>
      <c r="P1094" s="7"/>
      <c r="Q1094" s="1"/>
      <c r="R1094" s="1"/>
    </row>
    <row r="1095" spans="1:18" s="5" customFormat="1" x14ac:dyDescent="0.2">
      <c r="A1095" s="1"/>
      <c r="B1095" s="1"/>
      <c r="C1095" s="2"/>
      <c r="D1095" s="3"/>
      <c r="E1095" s="4"/>
      <c r="F1095" s="4"/>
      <c r="G1095" s="5" t="str">
        <f t="shared" si="22"/>
        <v xml:space="preserve">  </v>
      </c>
      <c r="I1095" s="1"/>
      <c r="J1095" s="1"/>
      <c r="K1095" s="6"/>
      <c r="L1095" s="6"/>
      <c r="M1095" s="6"/>
      <c r="N1095" s="6"/>
      <c r="O1095" s="6"/>
      <c r="P1095" s="7"/>
      <c r="Q1095" s="1"/>
      <c r="R1095" s="1"/>
    </row>
    <row r="1096" spans="1:18" s="5" customFormat="1" x14ac:dyDescent="0.2">
      <c r="A1096" s="1"/>
      <c r="B1096" s="1"/>
      <c r="C1096" s="2"/>
      <c r="D1096" s="3"/>
      <c r="E1096" s="4"/>
      <c r="F1096" s="4"/>
      <c r="G1096" s="5" t="str">
        <f t="shared" si="22"/>
        <v xml:space="preserve">  </v>
      </c>
      <c r="I1096" s="1"/>
      <c r="J1096" s="1"/>
      <c r="K1096" s="6"/>
      <c r="L1096" s="6"/>
      <c r="M1096" s="6"/>
      <c r="N1096" s="6"/>
      <c r="O1096" s="6"/>
      <c r="P1096" s="7"/>
      <c r="Q1096" s="1"/>
      <c r="R1096" s="1"/>
    </row>
    <row r="1097" spans="1:18" s="5" customFormat="1" x14ac:dyDescent="0.2">
      <c r="A1097" s="1"/>
      <c r="B1097" s="1"/>
      <c r="C1097" s="2"/>
      <c r="D1097" s="3"/>
      <c r="E1097" s="4"/>
      <c r="F1097" s="4"/>
      <c r="G1097" s="5" t="str">
        <f t="shared" si="22"/>
        <v xml:space="preserve">  </v>
      </c>
      <c r="I1097" s="1"/>
      <c r="J1097" s="1"/>
      <c r="K1097" s="6"/>
      <c r="L1097" s="6"/>
      <c r="M1097" s="6"/>
      <c r="N1097" s="6"/>
      <c r="O1097" s="6"/>
      <c r="P1097" s="7"/>
      <c r="Q1097" s="1"/>
      <c r="R1097" s="1"/>
    </row>
    <row r="1098" spans="1:18" s="5" customFormat="1" x14ac:dyDescent="0.2">
      <c r="A1098" s="1"/>
      <c r="B1098" s="1"/>
      <c r="C1098" s="2"/>
      <c r="D1098" s="3"/>
      <c r="E1098" s="4"/>
      <c r="F1098" s="4"/>
      <c r="G1098" s="5" t="str">
        <f t="shared" si="22"/>
        <v xml:space="preserve">  </v>
      </c>
      <c r="I1098" s="1"/>
      <c r="J1098" s="1"/>
      <c r="K1098" s="6"/>
      <c r="L1098" s="6"/>
      <c r="M1098" s="6"/>
      <c r="N1098" s="6"/>
      <c r="O1098" s="6"/>
      <c r="P1098" s="7"/>
      <c r="Q1098" s="1"/>
      <c r="R1098" s="1"/>
    </row>
    <row r="1099" spans="1:18" s="5" customFormat="1" x14ac:dyDescent="0.2">
      <c r="A1099" s="1"/>
      <c r="B1099" s="1"/>
      <c r="C1099" s="2"/>
      <c r="D1099" s="3"/>
      <c r="E1099" s="4"/>
      <c r="F1099" s="4"/>
      <c r="G1099" s="5" t="str">
        <f t="shared" si="22"/>
        <v xml:space="preserve">  </v>
      </c>
      <c r="I1099" s="1"/>
      <c r="J1099" s="1"/>
      <c r="K1099" s="6"/>
      <c r="L1099" s="6"/>
      <c r="M1099" s="6"/>
      <c r="N1099" s="6"/>
      <c r="O1099" s="6"/>
      <c r="P1099" s="7"/>
      <c r="Q1099" s="1"/>
      <c r="R1099" s="1"/>
    </row>
    <row r="1100" spans="1:18" s="5" customFormat="1" x14ac:dyDescent="0.2">
      <c r="A1100" s="1"/>
      <c r="B1100" s="1"/>
      <c r="C1100" s="2"/>
      <c r="D1100" s="3"/>
      <c r="E1100" s="4"/>
      <c r="F1100" s="4"/>
      <c r="G1100" s="5" t="str">
        <f t="shared" si="22"/>
        <v xml:space="preserve">  </v>
      </c>
      <c r="I1100" s="1"/>
      <c r="J1100" s="1"/>
      <c r="K1100" s="6"/>
      <c r="L1100" s="6"/>
      <c r="M1100" s="6"/>
      <c r="N1100" s="6"/>
      <c r="O1100" s="6"/>
      <c r="P1100" s="7"/>
      <c r="Q1100" s="1"/>
      <c r="R1100" s="1"/>
    </row>
    <row r="1101" spans="1:18" s="5" customFormat="1" x14ac:dyDescent="0.2">
      <c r="A1101" s="1"/>
      <c r="B1101" s="1"/>
      <c r="C1101" s="2"/>
      <c r="D1101" s="3"/>
      <c r="E1101" s="4"/>
      <c r="F1101" s="4"/>
      <c r="G1101" s="5" t="str">
        <f t="shared" si="22"/>
        <v xml:space="preserve">  </v>
      </c>
      <c r="I1101" s="1"/>
      <c r="J1101" s="1"/>
      <c r="K1101" s="6"/>
      <c r="L1101" s="6"/>
      <c r="M1101" s="6"/>
      <c r="N1101" s="6"/>
      <c r="O1101" s="6"/>
      <c r="P1101" s="7"/>
      <c r="Q1101" s="1"/>
      <c r="R1101" s="1"/>
    </row>
    <row r="1102" spans="1:18" s="5" customFormat="1" x14ac:dyDescent="0.2">
      <c r="A1102" s="1"/>
      <c r="B1102" s="1"/>
      <c r="C1102" s="2"/>
      <c r="D1102" s="3"/>
      <c r="E1102" s="4"/>
      <c r="F1102" s="4"/>
      <c r="G1102" s="5" t="str">
        <f t="shared" si="22"/>
        <v xml:space="preserve">  </v>
      </c>
      <c r="I1102" s="1"/>
      <c r="J1102" s="1"/>
      <c r="K1102" s="6"/>
      <c r="L1102" s="6"/>
      <c r="M1102" s="6"/>
      <c r="N1102" s="6"/>
      <c r="O1102" s="6"/>
      <c r="P1102" s="7"/>
      <c r="Q1102" s="1"/>
      <c r="R1102" s="1"/>
    </row>
    <row r="1103" spans="1:18" s="5" customFormat="1" x14ac:dyDescent="0.2">
      <c r="A1103" s="1"/>
      <c r="B1103" s="1"/>
      <c r="C1103" s="2"/>
      <c r="D1103" s="3"/>
      <c r="E1103" s="4"/>
      <c r="F1103" s="4"/>
      <c r="G1103" s="5" t="str">
        <f t="shared" si="22"/>
        <v xml:space="preserve">  </v>
      </c>
      <c r="I1103" s="1"/>
      <c r="J1103" s="1"/>
      <c r="K1103" s="6"/>
      <c r="L1103" s="6"/>
      <c r="M1103" s="6"/>
      <c r="N1103" s="6"/>
      <c r="O1103" s="6"/>
      <c r="P1103" s="7"/>
      <c r="Q1103" s="1"/>
      <c r="R1103" s="1"/>
    </row>
    <row r="1104" spans="1:18" s="5" customFormat="1" x14ac:dyDescent="0.2">
      <c r="A1104" s="1"/>
      <c r="B1104" s="1"/>
      <c r="C1104" s="2"/>
      <c r="D1104" s="3"/>
      <c r="E1104" s="4"/>
      <c r="F1104" s="4"/>
      <c r="G1104" s="5" t="str">
        <f t="shared" si="22"/>
        <v xml:space="preserve">  </v>
      </c>
      <c r="I1104" s="1"/>
      <c r="J1104" s="1"/>
      <c r="K1104" s="6"/>
      <c r="L1104" s="6"/>
      <c r="M1104" s="6"/>
      <c r="N1104" s="6"/>
      <c r="O1104" s="6"/>
      <c r="P1104" s="7"/>
      <c r="Q1104" s="1"/>
      <c r="R1104" s="1"/>
    </row>
    <row r="1105" spans="1:18" s="5" customFormat="1" x14ac:dyDescent="0.2">
      <c r="A1105" s="1"/>
      <c r="B1105" s="1"/>
      <c r="C1105" s="2"/>
      <c r="D1105" s="3"/>
      <c r="E1105" s="4"/>
      <c r="F1105" s="4"/>
      <c r="G1105" s="5" t="str">
        <f t="shared" si="22"/>
        <v xml:space="preserve">  </v>
      </c>
      <c r="I1105" s="1"/>
      <c r="J1105" s="1"/>
      <c r="K1105" s="6"/>
      <c r="L1105" s="6"/>
      <c r="M1105" s="6"/>
      <c r="N1105" s="6"/>
      <c r="O1105" s="6"/>
      <c r="P1105" s="7"/>
      <c r="Q1105" s="1"/>
      <c r="R1105" s="1"/>
    </row>
    <row r="1106" spans="1:18" s="5" customFormat="1" x14ac:dyDescent="0.2">
      <c r="A1106" s="1"/>
      <c r="B1106" s="1"/>
      <c r="C1106" s="2"/>
      <c r="D1106" s="3"/>
      <c r="E1106" s="4"/>
      <c r="F1106" s="4"/>
      <c r="G1106" s="5" t="str">
        <f t="shared" si="22"/>
        <v xml:space="preserve">  </v>
      </c>
      <c r="I1106" s="1"/>
      <c r="J1106" s="1"/>
      <c r="K1106" s="6"/>
      <c r="L1106" s="6"/>
      <c r="M1106" s="6"/>
      <c r="N1106" s="6"/>
      <c r="O1106" s="6"/>
      <c r="P1106" s="7"/>
      <c r="Q1106" s="1"/>
      <c r="R1106" s="1"/>
    </row>
    <row r="1107" spans="1:18" s="5" customFormat="1" x14ac:dyDescent="0.2">
      <c r="A1107" s="1"/>
      <c r="B1107" s="1"/>
      <c r="C1107" s="2"/>
      <c r="D1107" s="3"/>
      <c r="E1107" s="4"/>
      <c r="F1107" s="4"/>
      <c r="G1107" s="5" t="str">
        <f t="shared" si="22"/>
        <v xml:space="preserve">  </v>
      </c>
      <c r="I1107" s="1"/>
      <c r="J1107" s="1"/>
      <c r="K1107" s="6"/>
      <c r="L1107" s="6"/>
      <c r="M1107" s="6"/>
      <c r="N1107" s="6"/>
      <c r="O1107" s="6"/>
      <c r="P1107" s="7"/>
      <c r="Q1107" s="1"/>
      <c r="R1107" s="1"/>
    </row>
    <row r="1108" spans="1:18" s="5" customFormat="1" x14ac:dyDescent="0.2">
      <c r="A1108" s="1"/>
      <c r="B1108" s="1"/>
      <c r="C1108" s="2"/>
      <c r="D1108" s="3"/>
      <c r="E1108" s="4"/>
      <c r="F1108" s="4"/>
      <c r="G1108" s="5" t="str">
        <f t="shared" si="22"/>
        <v xml:space="preserve">  </v>
      </c>
      <c r="I1108" s="1"/>
      <c r="J1108" s="1"/>
      <c r="K1108" s="6"/>
      <c r="L1108" s="6"/>
      <c r="M1108" s="6"/>
      <c r="N1108" s="6"/>
      <c r="O1108" s="6"/>
      <c r="P1108" s="7"/>
      <c r="Q1108" s="1"/>
      <c r="R1108" s="1"/>
    </row>
    <row r="1109" spans="1:18" s="5" customFormat="1" x14ac:dyDescent="0.2">
      <c r="A1109" s="1"/>
      <c r="B1109" s="1"/>
      <c r="C1109" s="2"/>
      <c r="D1109" s="3"/>
      <c r="E1109" s="4"/>
      <c r="F1109" s="4"/>
      <c r="G1109" s="5" t="str">
        <f t="shared" si="22"/>
        <v xml:space="preserve">  </v>
      </c>
      <c r="I1109" s="1"/>
      <c r="J1109" s="1"/>
      <c r="K1109" s="6"/>
      <c r="L1109" s="6"/>
      <c r="M1109" s="6"/>
      <c r="N1109" s="6"/>
      <c r="O1109" s="6"/>
      <c r="P1109" s="7"/>
      <c r="Q1109" s="1"/>
      <c r="R1109" s="1"/>
    </row>
    <row r="1110" spans="1:18" s="5" customFormat="1" x14ac:dyDescent="0.2">
      <c r="A1110" s="1"/>
      <c r="B1110" s="1"/>
      <c r="C1110" s="2"/>
      <c r="D1110" s="3"/>
      <c r="E1110" s="4"/>
      <c r="F1110" s="4"/>
      <c r="G1110" s="5" t="str">
        <f t="shared" si="22"/>
        <v xml:space="preserve">  </v>
      </c>
      <c r="I1110" s="1"/>
      <c r="J1110" s="1"/>
      <c r="K1110" s="6"/>
      <c r="L1110" s="6"/>
      <c r="M1110" s="6"/>
      <c r="N1110" s="6"/>
      <c r="O1110" s="6"/>
      <c r="P1110" s="7"/>
      <c r="Q1110" s="1"/>
      <c r="R1110" s="1"/>
    </row>
    <row r="1111" spans="1:18" s="5" customFormat="1" x14ac:dyDescent="0.2">
      <c r="A1111" s="1"/>
      <c r="B1111" s="1"/>
      <c r="C1111" s="2"/>
      <c r="D1111" s="3"/>
      <c r="E1111" s="4"/>
      <c r="F1111" s="4"/>
      <c r="G1111" s="5" t="str">
        <f t="shared" si="22"/>
        <v xml:space="preserve">  </v>
      </c>
      <c r="I1111" s="1"/>
      <c r="J1111" s="1"/>
      <c r="K1111" s="6"/>
      <c r="L1111" s="6"/>
      <c r="M1111" s="6"/>
      <c r="N1111" s="6"/>
      <c r="O1111" s="6"/>
      <c r="P1111" s="7"/>
      <c r="Q1111" s="1"/>
      <c r="R1111" s="1"/>
    </row>
    <row r="1112" spans="1:18" s="5" customFormat="1" x14ac:dyDescent="0.2">
      <c r="A1112" s="1"/>
      <c r="B1112" s="1"/>
      <c r="C1112" s="2"/>
      <c r="D1112" s="3"/>
      <c r="E1112" s="4"/>
      <c r="F1112" s="4"/>
      <c r="G1112" s="5" t="str">
        <f t="shared" si="22"/>
        <v xml:space="preserve">  </v>
      </c>
      <c r="I1112" s="1"/>
      <c r="J1112" s="1"/>
      <c r="K1112" s="6"/>
      <c r="L1112" s="6"/>
      <c r="M1112" s="6"/>
      <c r="N1112" s="6"/>
      <c r="O1112" s="6"/>
      <c r="P1112" s="7"/>
      <c r="Q1112" s="1"/>
      <c r="R1112" s="1"/>
    </row>
    <row r="1113" spans="1:18" s="5" customFormat="1" x14ac:dyDescent="0.2">
      <c r="A1113" s="1"/>
      <c r="B1113" s="1"/>
      <c r="C1113" s="2"/>
      <c r="D1113" s="3"/>
      <c r="E1113" s="4"/>
      <c r="F1113" s="4"/>
      <c r="G1113" s="5" t="str">
        <f t="shared" si="22"/>
        <v xml:space="preserve">  </v>
      </c>
      <c r="I1113" s="1"/>
      <c r="J1113" s="1"/>
      <c r="K1113" s="6"/>
      <c r="L1113" s="6"/>
      <c r="M1113" s="6"/>
      <c r="N1113" s="6"/>
      <c r="O1113" s="6"/>
      <c r="P1113" s="7"/>
      <c r="Q1113" s="1"/>
      <c r="R1113" s="1"/>
    </row>
    <row r="1114" spans="1:18" s="5" customFormat="1" x14ac:dyDescent="0.2">
      <c r="A1114" s="1"/>
      <c r="B1114" s="1"/>
      <c r="C1114" s="2"/>
      <c r="D1114" s="3"/>
      <c r="E1114" s="4"/>
      <c r="F1114" s="4"/>
      <c r="G1114" s="5" t="str">
        <f t="shared" si="22"/>
        <v xml:space="preserve">  </v>
      </c>
      <c r="I1114" s="1"/>
      <c r="J1114" s="1"/>
      <c r="K1114" s="6"/>
      <c r="L1114" s="6"/>
      <c r="M1114" s="6"/>
      <c r="N1114" s="6"/>
      <c r="O1114" s="6"/>
      <c r="P1114" s="7"/>
      <c r="Q1114" s="1"/>
      <c r="R1114" s="1"/>
    </row>
    <row r="1115" spans="1:18" s="5" customFormat="1" x14ac:dyDescent="0.2">
      <c r="A1115" s="1"/>
      <c r="B1115" s="1"/>
      <c r="C1115" s="2"/>
      <c r="D1115" s="3"/>
      <c r="E1115" s="4"/>
      <c r="F1115" s="4"/>
      <c r="G1115" s="5" t="str">
        <f t="shared" si="22"/>
        <v xml:space="preserve">  </v>
      </c>
      <c r="I1115" s="1"/>
      <c r="J1115" s="1"/>
      <c r="K1115" s="6"/>
      <c r="L1115" s="6"/>
      <c r="M1115" s="6"/>
      <c r="N1115" s="6"/>
      <c r="O1115" s="6"/>
      <c r="P1115" s="7"/>
      <c r="Q1115" s="1"/>
      <c r="R1115" s="1"/>
    </row>
    <row r="1116" spans="1:18" s="5" customFormat="1" x14ac:dyDescent="0.2">
      <c r="A1116" s="1"/>
      <c r="B1116" s="1"/>
      <c r="C1116" s="2"/>
      <c r="D1116" s="3"/>
      <c r="E1116" s="4"/>
      <c r="F1116" s="4"/>
      <c r="G1116" s="5" t="str">
        <f t="shared" si="22"/>
        <v xml:space="preserve">  </v>
      </c>
      <c r="I1116" s="1"/>
      <c r="J1116" s="1"/>
      <c r="K1116" s="6"/>
      <c r="L1116" s="6"/>
      <c r="M1116" s="6"/>
      <c r="N1116" s="6"/>
      <c r="O1116" s="6"/>
      <c r="P1116" s="7"/>
      <c r="Q1116" s="1"/>
      <c r="R1116" s="1"/>
    </row>
    <row r="1117" spans="1:18" s="5" customFormat="1" x14ac:dyDescent="0.2">
      <c r="A1117" s="1"/>
      <c r="B1117" s="1"/>
      <c r="C1117" s="2"/>
      <c r="D1117" s="3"/>
      <c r="E1117" s="4"/>
      <c r="F1117" s="4"/>
      <c r="G1117" s="5" t="str">
        <f t="shared" si="22"/>
        <v xml:space="preserve">  </v>
      </c>
      <c r="I1117" s="1"/>
      <c r="J1117" s="1"/>
      <c r="K1117" s="6"/>
      <c r="L1117" s="6"/>
      <c r="M1117" s="6"/>
      <c r="N1117" s="6"/>
      <c r="O1117" s="6"/>
      <c r="P1117" s="7"/>
      <c r="Q1117" s="1"/>
      <c r="R1117" s="1"/>
    </row>
    <row r="1118" spans="1:18" s="5" customFormat="1" x14ac:dyDescent="0.2">
      <c r="A1118" s="1"/>
      <c r="B1118" s="1"/>
      <c r="C1118" s="2"/>
      <c r="D1118" s="3"/>
      <c r="E1118" s="4"/>
      <c r="F1118" s="4"/>
      <c r="G1118" s="5" t="str">
        <f t="shared" si="22"/>
        <v xml:space="preserve">  </v>
      </c>
      <c r="I1118" s="1"/>
      <c r="J1118" s="1"/>
      <c r="K1118" s="6"/>
      <c r="L1118" s="6"/>
      <c r="M1118" s="6"/>
      <c r="N1118" s="6"/>
      <c r="O1118" s="6"/>
      <c r="P1118" s="7"/>
      <c r="Q1118" s="1"/>
      <c r="R1118" s="1"/>
    </row>
    <row r="1119" spans="1:18" s="5" customFormat="1" x14ac:dyDescent="0.2">
      <c r="A1119" s="1"/>
      <c r="B1119" s="1"/>
      <c r="C1119" s="2"/>
      <c r="D1119" s="3"/>
      <c r="E1119" s="4"/>
      <c r="F1119" s="4"/>
      <c r="G1119" s="5" t="str">
        <f t="shared" si="22"/>
        <v xml:space="preserve">  </v>
      </c>
      <c r="I1119" s="1"/>
      <c r="J1119" s="1"/>
      <c r="K1119" s="6"/>
      <c r="L1119" s="6"/>
      <c r="M1119" s="6"/>
      <c r="N1119" s="6"/>
      <c r="O1119" s="6"/>
      <c r="P1119" s="7"/>
      <c r="Q1119" s="1"/>
      <c r="R1119" s="1"/>
    </row>
    <row r="1120" spans="1:18" s="5" customFormat="1" x14ac:dyDescent="0.2">
      <c r="A1120" s="1"/>
      <c r="B1120" s="1"/>
      <c r="C1120" s="2"/>
      <c r="D1120" s="3"/>
      <c r="E1120" s="4"/>
      <c r="F1120" s="4"/>
      <c r="G1120" s="5" t="str">
        <f t="shared" si="22"/>
        <v xml:space="preserve">  </v>
      </c>
      <c r="I1120" s="1"/>
      <c r="J1120" s="1"/>
      <c r="K1120" s="6"/>
      <c r="L1120" s="6"/>
      <c r="M1120" s="6"/>
      <c r="N1120" s="6"/>
      <c r="O1120" s="6"/>
      <c r="P1120" s="7"/>
      <c r="Q1120" s="1"/>
      <c r="R1120" s="1"/>
    </row>
    <row r="1121" spans="1:18" s="5" customFormat="1" x14ac:dyDescent="0.2">
      <c r="A1121" s="1"/>
      <c r="B1121" s="1"/>
      <c r="C1121" s="2"/>
      <c r="D1121" s="3"/>
      <c r="E1121" s="4"/>
      <c r="F1121" s="4"/>
      <c r="G1121" s="5" t="str">
        <f t="shared" si="22"/>
        <v xml:space="preserve">  </v>
      </c>
      <c r="I1121" s="1"/>
      <c r="J1121" s="1"/>
      <c r="K1121" s="6"/>
      <c r="L1121" s="6"/>
      <c r="M1121" s="6"/>
      <c r="N1121" s="6"/>
      <c r="O1121" s="6"/>
      <c r="P1121" s="7"/>
      <c r="Q1121" s="1"/>
      <c r="R1121" s="1"/>
    </row>
    <row r="1122" spans="1:18" s="5" customFormat="1" x14ac:dyDescent="0.2">
      <c r="A1122" s="1"/>
      <c r="B1122" s="1"/>
      <c r="C1122" s="2"/>
      <c r="D1122" s="3"/>
      <c r="E1122" s="4"/>
      <c r="F1122" s="4"/>
      <c r="G1122" s="5" t="str">
        <f t="shared" si="22"/>
        <v xml:space="preserve">  </v>
      </c>
      <c r="I1122" s="1"/>
      <c r="J1122" s="1"/>
      <c r="K1122" s="6"/>
      <c r="L1122" s="6"/>
      <c r="M1122" s="6"/>
      <c r="N1122" s="6"/>
      <c r="O1122" s="6"/>
      <c r="P1122" s="7"/>
      <c r="Q1122" s="1"/>
      <c r="R1122" s="1"/>
    </row>
    <row r="1123" spans="1:18" s="5" customFormat="1" x14ac:dyDescent="0.2">
      <c r="A1123" s="1"/>
      <c r="B1123" s="1"/>
      <c r="C1123" s="2"/>
      <c r="D1123" s="3"/>
      <c r="E1123" s="4"/>
      <c r="F1123" s="4"/>
      <c r="G1123" s="5" t="str">
        <f t="shared" si="22"/>
        <v xml:space="preserve">  </v>
      </c>
      <c r="I1123" s="1"/>
      <c r="J1123" s="1"/>
      <c r="K1123" s="6"/>
      <c r="L1123" s="6"/>
      <c r="M1123" s="6"/>
      <c r="N1123" s="6"/>
      <c r="O1123" s="6"/>
      <c r="P1123" s="7"/>
      <c r="Q1123" s="1"/>
      <c r="R1123" s="1"/>
    </row>
    <row r="1124" spans="1:18" s="5" customFormat="1" x14ac:dyDescent="0.2">
      <c r="A1124" s="1"/>
      <c r="B1124" s="1"/>
      <c r="C1124" s="2"/>
      <c r="D1124" s="3"/>
      <c r="E1124" s="4"/>
      <c r="F1124" s="4"/>
      <c r="G1124" s="5" t="str">
        <f t="shared" si="22"/>
        <v xml:space="preserve">  </v>
      </c>
      <c r="I1124" s="1"/>
      <c r="J1124" s="1"/>
      <c r="K1124" s="6"/>
      <c r="L1124" s="6"/>
      <c r="M1124" s="6"/>
      <c r="N1124" s="6"/>
      <c r="O1124" s="6"/>
      <c r="P1124" s="7"/>
      <c r="Q1124" s="1"/>
      <c r="R1124" s="1"/>
    </row>
    <row r="1125" spans="1:18" s="5" customFormat="1" x14ac:dyDescent="0.2">
      <c r="A1125" s="1"/>
      <c r="B1125" s="1"/>
      <c r="C1125" s="2"/>
      <c r="D1125" s="3"/>
      <c r="E1125" s="4"/>
      <c r="F1125" s="4"/>
      <c r="G1125" s="5" t="str">
        <f t="shared" si="22"/>
        <v xml:space="preserve">  </v>
      </c>
      <c r="I1125" s="1"/>
      <c r="J1125" s="1"/>
      <c r="K1125" s="6"/>
      <c r="L1125" s="6"/>
      <c r="M1125" s="6"/>
      <c r="N1125" s="6"/>
      <c r="O1125" s="6"/>
      <c r="P1125" s="7"/>
      <c r="Q1125" s="1"/>
      <c r="R1125" s="1"/>
    </row>
    <row r="1126" spans="1:18" s="5" customFormat="1" x14ac:dyDescent="0.2">
      <c r="A1126" s="1"/>
      <c r="B1126" s="1"/>
      <c r="C1126" s="2"/>
      <c r="D1126" s="3"/>
      <c r="E1126" s="4"/>
      <c r="F1126" s="4"/>
      <c r="G1126" s="5" t="str">
        <f t="shared" si="22"/>
        <v xml:space="preserve">  </v>
      </c>
      <c r="I1126" s="1"/>
      <c r="J1126" s="1"/>
      <c r="K1126" s="6"/>
      <c r="L1126" s="6"/>
      <c r="M1126" s="6"/>
      <c r="N1126" s="6"/>
      <c r="O1126" s="6"/>
      <c r="P1126" s="7"/>
      <c r="Q1126" s="1"/>
      <c r="R1126" s="1"/>
    </row>
    <row r="1127" spans="1:18" s="5" customFormat="1" x14ac:dyDescent="0.2">
      <c r="A1127" s="1"/>
      <c r="B1127" s="1"/>
      <c r="C1127" s="2"/>
      <c r="D1127" s="3"/>
      <c r="E1127" s="4"/>
      <c r="F1127" s="4"/>
      <c r="G1127" s="5" t="str">
        <f t="shared" si="22"/>
        <v xml:space="preserve">  </v>
      </c>
      <c r="I1127" s="1"/>
      <c r="J1127" s="1"/>
      <c r="K1127" s="6"/>
      <c r="L1127" s="6"/>
      <c r="M1127" s="6"/>
      <c r="N1127" s="6"/>
      <c r="O1127" s="6"/>
      <c r="P1127" s="7"/>
      <c r="Q1127" s="1"/>
      <c r="R1127" s="1"/>
    </row>
    <row r="1128" spans="1:18" s="5" customFormat="1" x14ac:dyDescent="0.2">
      <c r="A1128" s="1"/>
      <c r="B1128" s="1"/>
      <c r="C1128" s="2"/>
      <c r="D1128" s="3"/>
      <c r="E1128" s="4"/>
      <c r="F1128" s="4"/>
      <c r="G1128" s="5" t="str">
        <f t="shared" si="22"/>
        <v xml:space="preserve">  </v>
      </c>
      <c r="I1128" s="1"/>
      <c r="J1128" s="1"/>
      <c r="K1128" s="6"/>
      <c r="L1128" s="6"/>
      <c r="M1128" s="6"/>
      <c r="N1128" s="6"/>
      <c r="O1128" s="6"/>
      <c r="P1128" s="7"/>
      <c r="Q1128" s="1"/>
      <c r="R1128" s="1"/>
    </row>
    <row r="1129" spans="1:18" s="5" customFormat="1" x14ac:dyDescent="0.2">
      <c r="A1129" s="1"/>
      <c r="B1129" s="1"/>
      <c r="C1129" s="2"/>
      <c r="D1129" s="3"/>
      <c r="E1129" s="4"/>
      <c r="F1129" s="4"/>
      <c r="G1129" s="5" t="str">
        <f t="shared" si="22"/>
        <v xml:space="preserve">  </v>
      </c>
      <c r="I1129" s="1"/>
      <c r="J1129" s="1"/>
      <c r="K1129" s="6"/>
      <c r="L1129" s="6"/>
      <c r="M1129" s="6"/>
      <c r="N1129" s="6"/>
      <c r="O1129" s="6"/>
      <c r="P1129" s="7"/>
      <c r="Q1129" s="1"/>
      <c r="R1129" s="1"/>
    </row>
    <row r="1130" spans="1:18" s="5" customFormat="1" x14ac:dyDescent="0.2">
      <c r="A1130" s="1"/>
      <c r="B1130" s="1"/>
      <c r="C1130" s="2"/>
      <c r="D1130" s="3"/>
      <c r="E1130" s="4"/>
      <c r="F1130" s="4"/>
      <c r="G1130" s="5" t="str">
        <f t="shared" si="22"/>
        <v xml:space="preserve">  </v>
      </c>
      <c r="I1130" s="1"/>
      <c r="J1130" s="1"/>
      <c r="K1130" s="6"/>
      <c r="L1130" s="6"/>
      <c r="M1130" s="6"/>
      <c r="N1130" s="6"/>
      <c r="O1130" s="6"/>
      <c r="P1130" s="7"/>
      <c r="Q1130" s="1"/>
      <c r="R1130" s="1"/>
    </row>
    <row r="1131" spans="1:18" s="5" customFormat="1" x14ac:dyDescent="0.2">
      <c r="A1131" s="1"/>
      <c r="B1131" s="1"/>
      <c r="C1131" s="2"/>
      <c r="D1131" s="3"/>
      <c r="E1131" s="4"/>
      <c r="F1131" s="4"/>
      <c r="G1131" s="5" t="str">
        <f t="shared" si="22"/>
        <v xml:space="preserve">  </v>
      </c>
      <c r="I1131" s="1"/>
      <c r="J1131" s="1"/>
      <c r="K1131" s="6"/>
      <c r="L1131" s="6"/>
      <c r="M1131" s="6"/>
      <c r="N1131" s="6"/>
      <c r="O1131" s="6"/>
      <c r="P1131" s="7"/>
      <c r="Q1131" s="1"/>
      <c r="R1131" s="1"/>
    </row>
    <row r="1132" spans="1:18" s="5" customFormat="1" x14ac:dyDescent="0.2">
      <c r="A1132" s="1"/>
      <c r="B1132" s="1"/>
      <c r="C1132" s="2"/>
      <c r="D1132" s="3"/>
      <c r="E1132" s="4"/>
      <c r="F1132" s="4"/>
      <c r="G1132" s="5" t="str">
        <f t="shared" si="22"/>
        <v xml:space="preserve">  </v>
      </c>
      <c r="I1132" s="1"/>
      <c r="J1132" s="1"/>
      <c r="K1132" s="6"/>
      <c r="L1132" s="6"/>
      <c r="M1132" s="6"/>
      <c r="N1132" s="6"/>
      <c r="O1132" s="6"/>
      <c r="P1132" s="7"/>
      <c r="Q1132" s="1"/>
      <c r="R1132" s="1"/>
    </row>
    <row r="1133" spans="1:18" s="5" customFormat="1" x14ac:dyDescent="0.2">
      <c r="A1133" s="1"/>
      <c r="B1133" s="1"/>
      <c r="C1133" s="2"/>
      <c r="D1133" s="3"/>
      <c r="E1133" s="4"/>
      <c r="F1133" s="4"/>
      <c r="G1133" s="5" t="str">
        <f t="shared" si="22"/>
        <v xml:space="preserve">  </v>
      </c>
      <c r="I1133" s="1"/>
      <c r="J1133" s="1"/>
      <c r="K1133" s="6"/>
      <c r="L1133" s="6"/>
      <c r="M1133" s="6"/>
      <c r="N1133" s="6"/>
      <c r="O1133" s="6"/>
      <c r="P1133" s="7"/>
      <c r="Q1133" s="1"/>
      <c r="R1133" s="1"/>
    </row>
    <row r="1134" spans="1:18" s="5" customFormat="1" x14ac:dyDescent="0.2">
      <c r="A1134" s="1"/>
      <c r="B1134" s="1"/>
      <c r="C1134" s="2"/>
      <c r="D1134" s="3"/>
      <c r="E1134" s="4"/>
      <c r="F1134" s="4"/>
      <c r="G1134" s="5" t="str">
        <f t="shared" si="22"/>
        <v xml:space="preserve">  </v>
      </c>
      <c r="I1134" s="1"/>
      <c r="J1134" s="1"/>
      <c r="K1134" s="6"/>
      <c r="L1134" s="6"/>
      <c r="M1134" s="6"/>
      <c r="N1134" s="6"/>
      <c r="O1134" s="6"/>
      <c r="P1134" s="7"/>
      <c r="Q1134" s="1"/>
      <c r="R1134" s="1"/>
    </row>
    <row r="1135" spans="1:18" s="5" customFormat="1" x14ac:dyDescent="0.2">
      <c r="A1135" s="1"/>
      <c r="B1135" s="1"/>
      <c r="C1135" s="2"/>
      <c r="D1135" s="3"/>
      <c r="E1135" s="4"/>
      <c r="F1135" s="4"/>
      <c r="G1135" s="5" t="str">
        <f t="shared" si="22"/>
        <v xml:space="preserve">  </v>
      </c>
      <c r="I1135" s="1"/>
      <c r="J1135" s="1"/>
      <c r="K1135" s="6"/>
      <c r="L1135" s="6"/>
      <c r="M1135" s="6"/>
      <c r="N1135" s="6"/>
      <c r="O1135" s="6"/>
      <c r="P1135" s="7"/>
      <c r="Q1135" s="1"/>
      <c r="R1135" s="1"/>
    </row>
    <row r="1136" spans="1:18" s="5" customFormat="1" x14ac:dyDescent="0.2">
      <c r="A1136" s="1"/>
      <c r="B1136" s="1"/>
      <c r="C1136" s="2"/>
      <c r="D1136" s="3"/>
      <c r="E1136" s="4"/>
      <c r="F1136" s="4"/>
      <c r="G1136" s="5" t="str">
        <f t="shared" si="22"/>
        <v xml:space="preserve">  </v>
      </c>
      <c r="I1136" s="1"/>
      <c r="J1136" s="1"/>
      <c r="K1136" s="6"/>
      <c r="L1136" s="6"/>
      <c r="M1136" s="6"/>
      <c r="N1136" s="6"/>
      <c r="O1136" s="6"/>
      <c r="P1136" s="7"/>
      <c r="Q1136" s="1"/>
      <c r="R1136" s="1"/>
    </row>
    <row r="1137" spans="1:18" s="5" customFormat="1" x14ac:dyDescent="0.2">
      <c r="A1137" s="1"/>
      <c r="B1137" s="1"/>
      <c r="C1137" s="2"/>
      <c r="D1137" s="3"/>
      <c r="E1137" s="4"/>
      <c r="F1137" s="4"/>
      <c r="G1137" s="5" t="str">
        <f t="shared" si="22"/>
        <v xml:space="preserve">  </v>
      </c>
      <c r="I1137" s="1"/>
      <c r="J1137" s="1"/>
      <c r="K1137" s="6"/>
      <c r="L1137" s="6"/>
      <c r="M1137" s="6"/>
      <c r="N1137" s="6"/>
      <c r="O1137" s="6"/>
      <c r="P1137" s="7"/>
      <c r="Q1137" s="1"/>
      <c r="R1137" s="1"/>
    </row>
    <row r="1138" spans="1:18" s="5" customFormat="1" x14ac:dyDescent="0.2">
      <c r="A1138" s="1"/>
      <c r="B1138" s="1"/>
      <c r="C1138" s="2"/>
      <c r="D1138" s="3"/>
      <c r="E1138" s="4"/>
      <c r="F1138" s="4"/>
      <c r="G1138" s="5" t="str">
        <f t="shared" si="22"/>
        <v xml:space="preserve">  </v>
      </c>
      <c r="I1138" s="1"/>
      <c r="J1138" s="1"/>
      <c r="K1138" s="6"/>
      <c r="L1138" s="6"/>
      <c r="M1138" s="6"/>
      <c r="N1138" s="6"/>
      <c r="O1138" s="6"/>
      <c r="P1138" s="7"/>
      <c r="Q1138" s="1"/>
      <c r="R1138" s="1"/>
    </row>
    <row r="1139" spans="1:18" s="5" customFormat="1" x14ac:dyDescent="0.2">
      <c r="A1139" s="1"/>
      <c r="B1139" s="1"/>
      <c r="C1139" s="2"/>
      <c r="D1139" s="3"/>
      <c r="E1139" s="4"/>
      <c r="F1139" s="4"/>
      <c r="G1139" s="5" t="str">
        <f t="shared" si="22"/>
        <v xml:space="preserve">  </v>
      </c>
      <c r="I1139" s="1"/>
      <c r="J1139" s="1"/>
      <c r="K1139" s="6"/>
      <c r="L1139" s="6"/>
      <c r="M1139" s="6"/>
      <c r="N1139" s="6"/>
      <c r="O1139" s="6"/>
      <c r="P1139" s="7"/>
      <c r="Q1139" s="1"/>
      <c r="R1139" s="1"/>
    </row>
    <row r="1140" spans="1:18" s="5" customFormat="1" x14ac:dyDescent="0.2">
      <c r="A1140" s="1"/>
      <c r="B1140" s="1"/>
      <c r="C1140" s="2"/>
      <c r="D1140" s="3"/>
      <c r="E1140" s="4"/>
      <c r="F1140" s="4"/>
      <c r="G1140" s="5" t="str">
        <f t="shared" si="22"/>
        <v xml:space="preserve">  </v>
      </c>
      <c r="I1140" s="1"/>
      <c r="J1140" s="1"/>
      <c r="K1140" s="6"/>
      <c r="L1140" s="6"/>
      <c r="M1140" s="6"/>
      <c r="N1140" s="6"/>
      <c r="O1140" s="6"/>
      <c r="P1140" s="7"/>
      <c r="Q1140" s="1"/>
      <c r="R1140" s="1"/>
    </row>
    <row r="1141" spans="1:18" s="5" customFormat="1" x14ac:dyDescent="0.2">
      <c r="A1141" s="1"/>
      <c r="B1141" s="1"/>
      <c r="C1141" s="2"/>
      <c r="D1141" s="3"/>
      <c r="E1141" s="4"/>
      <c r="F1141" s="4"/>
      <c r="G1141" s="5" t="str">
        <f t="shared" si="22"/>
        <v xml:space="preserve">  </v>
      </c>
      <c r="I1141" s="1"/>
      <c r="J1141" s="1"/>
      <c r="K1141" s="6"/>
      <c r="L1141" s="6"/>
      <c r="M1141" s="6"/>
      <c r="N1141" s="6"/>
      <c r="O1141" s="6"/>
      <c r="P1141" s="7"/>
      <c r="Q1141" s="1"/>
      <c r="R1141" s="1"/>
    </row>
    <row r="1142" spans="1:18" s="5" customFormat="1" x14ac:dyDescent="0.2">
      <c r="A1142" s="1"/>
      <c r="B1142" s="1"/>
      <c r="C1142" s="2"/>
      <c r="D1142" s="3"/>
      <c r="E1142" s="4"/>
      <c r="F1142" s="4"/>
      <c r="G1142" s="5" t="str">
        <f t="shared" si="22"/>
        <v xml:space="preserve">  </v>
      </c>
      <c r="I1142" s="1"/>
      <c r="J1142" s="1"/>
      <c r="K1142" s="6"/>
      <c r="L1142" s="6"/>
      <c r="M1142" s="6"/>
      <c r="N1142" s="6"/>
      <c r="O1142" s="6"/>
      <c r="P1142" s="7"/>
      <c r="Q1142" s="1"/>
      <c r="R1142" s="1"/>
    </row>
    <row r="1143" spans="1:18" s="5" customFormat="1" x14ac:dyDescent="0.2">
      <c r="A1143" s="1"/>
      <c r="B1143" s="1"/>
      <c r="C1143" s="2"/>
      <c r="D1143" s="3"/>
      <c r="E1143" s="4"/>
      <c r="F1143" s="4"/>
      <c r="G1143" s="5" t="str">
        <f t="shared" si="22"/>
        <v xml:space="preserve">  </v>
      </c>
      <c r="I1143" s="1"/>
      <c r="J1143" s="1"/>
      <c r="K1143" s="6"/>
      <c r="L1143" s="6"/>
      <c r="M1143" s="6"/>
      <c r="N1143" s="6"/>
      <c r="O1143" s="6"/>
      <c r="P1143" s="7"/>
      <c r="Q1143" s="1"/>
      <c r="R1143" s="1"/>
    </row>
    <row r="1144" spans="1:18" s="5" customFormat="1" x14ac:dyDescent="0.2">
      <c r="A1144" s="1"/>
      <c r="B1144" s="1"/>
      <c r="C1144" s="2"/>
      <c r="D1144" s="3"/>
      <c r="E1144" s="4"/>
      <c r="F1144" s="4"/>
      <c r="G1144" s="5" t="str">
        <f t="shared" si="22"/>
        <v xml:space="preserve">  </v>
      </c>
      <c r="I1144" s="1"/>
      <c r="J1144" s="1"/>
      <c r="K1144" s="6"/>
      <c r="L1144" s="6"/>
      <c r="M1144" s="6"/>
      <c r="N1144" s="6"/>
      <c r="O1144" s="6"/>
      <c r="P1144" s="7"/>
      <c r="Q1144" s="1"/>
      <c r="R1144" s="1"/>
    </row>
    <row r="1145" spans="1:18" s="5" customFormat="1" x14ac:dyDescent="0.2">
      <c r="A1145" s="1"/>
      <c r="B1145" s="1"/>
      <c r="C1145" s="2"/>
      <c r="D1145" s="3"/>
      <c r="E1145" s="4"/>
      <c r="F1145" s="4"/>
      <c r="G1145" s="5" t="str">
        <f t="shared" si="22"/>
        <v xml:space="preserve">  </v>
      </c>
      <c r="I1145" s="1"/>
      <c r="J1145" s="1"/>
      <c r="K1145" s="6"/>
      <c r="L1145" s="6"/>
      <c r="M1145" s="6"/>
      <c r="N1145" s="6"/>
      <c r="O1145" s="6"/>
      <c r="P1145" s="7"/>
      <c r="Q1145" s="1"/>
      <c r="R1145" s="1"/>
    </row>
    <row r="1146" spans="1:18" s="5" customFormat="1" x14ac:dyDescent="0.2">
      <c r="A1146" s="1"/>
      <c r="B1146" s="1"/>
      <c r="C1146" s="2"/>
      <c r="D1146" s="3"/>
      <c r="E1146" s="4"/>
      <c r="F1146" s="4"/>
      <c r="G1146" s="5" t="str">
        <f t="shared" ref="G1146:G1209" si="23">IF(E1146=0,"  ",(IF(F1146=0,"  ",+E1146*F1146)))</f>
        <v xml:space="preserve">  </v>
      </c>
      <c r="I1146" s="1"/>
      <c r="J1146" s="1"/>
      <c r="K1146" s="6"/>
      <c r="L1146" s="6"/>
      <c r="M1146" s="6"/>
      <c r="N1146" s="6"/>
      <c r="O1146" s="6"/>
      <c r="P1146" s="7"/>
      <c r="Q1146" s="1"/>
      <c r="R1146" s="1"/>
    </row>
    <row r="1147" spans="1:18" s="5" customFormat="1" x14ac:dyDescent="0.2">
      <c r="A1147" s="1"/>
      <c r="B1147" s="1"/>
      <c r="C1147" s="2"/>
      <c r="D1147" s="3"/>
      <c r="E1147" s="4"/>
      <c r="F1147" s="4"/>
      <c r="G1147" s="5" t="str">
        <f t="shared" si="23"/>
        <v xml:space="preserve">  </v>
      </c>
      <c r="I1147" s="1"/>
      <c r="J1147" s="1"/>
      <c r="K1147" s="6"/>
      <c r="L1147" s="6"/>
      <c r="M1147" s="6"/>
      <c r="N1147" s="6"/>
      <c r="O1147" s="6"/>
      <c r="P1147" s="7"/>
      <c r="Q1147" s="1"/>
      <c r="R1147" s="1"/>
    </row>
    <row r="1148" spans="1:18" s="5" customFormat="1" x14ac:dyDescent="0.2">
      <c r="A1148" s="1"/>
      <c r="B1148" s="1"/>
      <c r="C1148" s="2"/>
      <c r="D1148" s="3"/>
      <c r="E1148" s="4"/>
      <c r="F1148" s="4"/>
      <c r="G1148" s="5" t="str">
        <f t="shared" si="23"/>
        <v xml:space="preserve">  </v>
      </c>
      <c r="I1148" s="1"/>
      <c r="J1148" s="1"/>
      <c r="K1148" s="6"/>
      <c r="L1148" s="6"/>
      <c r="M1148" s="6"/>
      <c r="N1148" s="6"/>
      <c r="O1148" s="6"/>
      <c r="P1148" s="7"/>
      <c r="Q1148" s="1"/>
      <c r="R1148" s="1"/>
    </row>
    <row r="1149" spans="1:18" s="5" customFormat="1" x14ac:dyDescent="0.2">
      <c r="A1149" s="1"/>
      <c r="B1149" s="1"/>
      <c r="C1149" s="2"/>
      <c r="D1149" s="3"/>
      <c r="E1149" s="4"/>
      <c r="F1149" s="4"/>
      <c r="G1149" s="5" t="str">
        <f t="shared" si="23"/>
        <v xml:space="preserve">  </v>
      </c>
      <c r="I1149" s="1"/>
      <c r="J1149" s="1"/>
      <c r="K1149" s="6"/>
      <c r="L1149" s="6"/>
      <c r="M1149" s="6"/>
      <c r="N1149" s="6"/>
      <c r="O1149" s="6"/>
      <c r="P1149" s="7"/>
      <c r="Q1149" s="1"/>
      <c r="R1149" s="1"/>
    </row>
    <row r="1150" spans="1:18" s="5" customFormat="1" x14ac:dyDescent="0.2">
      <c r="A1150" s="1"/>
      <c r="B1150" s="1"/>
      <c r="C1150" s="2"/>
      <c r="D1150" s="3"/>
      <c r="E1150" s="4"/>
      <c r="F1150" s="4"/>
      <c r="G1150" s="5" t="str">
        <f t="shared" si="23"/>
        <v xml:space="preserve">  </v>
      </c>
      <c r="I1150" s="1"/>
      <c r="J1150" s="1"/>
      <c r="K1150" s="6"/>
      <c r="L1150" s="6"/>
      <c r="M1150" s="6"/>
      <c r="N1150" s="6"/>
      <c r="O1150" s="6"/>
      <c r="P1150" s="7"/>
      <c r="Q1150" s="1"/>
      <c r="R1150" s="1"/>
    </row>
    <row r="1151" spans="1:18" s="5" customFormat="1" x14ac:dyDescent="0.2">
      <c r="A1151" s="1"/>
      <c r="B1151" s="1"/>
      <c r="C1151" s="2"/>
      <c r="D1151" s="3"/>
      <c r="E1151" s="4"/>
      <c r="F1151" s="4"/>
      <c r="G1151" s="5" t="str">
        <f t="shared" si="23"/>
        <v xml:space="preserve">  </v>
      </c>
      <c r="I1151" s="1"/>
      <c r="J1151" s="1"/>
      <c r="K1151" s="6"/>
      <c r="L1151" s="6"/>
      <c r="M1151" s="6"/>
      <c r="N1151" s="6"/>
      <c r="O1151" s="6"/>
      <c r="P1151" s="7"/>
      <c r="Q1151" s="1"/>
      <c r="R1151" s="1"/>
    </row>
    <row r="1152" spans="1:18" s="5" customFormat="1" x14ac:dyDescent="0.2">
      <c r="A1152" s="1"/>
      <c r="B1152" s="1"/>
      <c r="C1152" s="2"/>
      <c r="D1152" s="3"/>
      <c r="E1152" s="4"/>
      <c r="F1152" s="4"/>
      <c r="G1152" s="5" t="str">
        <f t="shared" si="23"/>
        <v xml:space="preserve">  </v>
      </c>
      <c r="I1152" s="1"/>
      <c r="J1152" s="1"/>
      <c r="K1152" s="6"/>
      <c r="L1152" s="6"/>
      <c r="M1152" s="6"/>
      <c r="N1152" s="6"/>
      <c r="O1152" s="6"/>
      <c r="P1152" s="7"/>
      <c r="Q1152" s="1"/>
      <c r="R1152" s="1"/>
    </row>
    <row r="1153" spans="1:18" s="5" customFormat="1" x14ac:dyDescent="0.2">
      <c r="A1153" s="1"/>
      <c r="B1153" s="1"/>
      <c r="C1153" s="2"/>
      <c r="D1153" s="3"/>
      <c r="E1153" s="4"/>
      <c r="F1153" s="4"/>
      <c r="G1153" s="5" t="str">
        <f t="shared" si="23"/>
        <v xml:space="preserve">  </v>
      </c>
      <c r="I1153" s="1"/>
      <c r="J1153" s="1"/>
      <c r="K1153" s="6"/>
      <c r="L1153" s="6"/>
      <c r="M1153" s="6"/>
      <c r="N1153" s="6"/>
      <c r="O1153" s="6"/>
      <c r="P1153" s="7"/>
      <c r="Q1153" s="1"/>
      <c r="R1153" s="1"/>
    </row>
    <row r="1154" spans="1:18" s="5" customFormat="1" x14ac:dyDescent="0.2">
      <c r="A1154" s="1"/>
      <c r="B1154" s="1"/>
      <c r="C1154" s="2"/>
      <c r="D1154" s="3"/>
      <c r="E1154" s="4"/>
      <c r="F1154" s="4"/>
      <c r="G1154" s="5" t="str">
        <f t="shared" si="23"/>
        <v xml:space="preserve">  </v>
      </c>
      <c r="I1154" s="1"/>
      <c r="J1154" s="1"/>
      <c r="K1154" s="6"/>
      <c r="L1154" s="6"/>
      <c r="M1154" s="6"/>
      <c r="N1154" s="6"/>
      <c r="O1154" s="6"/>
      <c r="P1154" s="7"/>
      <c r="Q1154" s="1"/>
      <c r="R1154" s="1"/>
    </row>
    <row r="1155" spans="1:18" s="5" customFormat="1" x14ac:dyDescent="0.2">
      <c r="A1155" s="1"/>
      <c r="B1155" s="1"/>
      <c r="C1155" s="2"/>
      <c r="D1155" s="3"/>
      <c r="E1155" s="4"/>
      <c r="F1155" s="4"/>
      <c r="G1155" s="5" t="str">
        <f t="shared" si="23"/>
        <v xml:space="preserve">  </v>
      </c>
      <c r="I1155" s="1"/>
      <c r="J1155" s="1"/>
      <c r="K1155" s="6"/>
      <c r="L1155" s="6"/>
      <c r="M1155" s="6"/>
      <c r="N1155" s="6"/>
      <c r="O1155" s="6"/>
      <c r="P1155" s="7"/>
      <c r="Q1155" s="1"/>
      <c r="R1155" s="1"/>
    </row>
    <row r="1156" spans="1:18" s="5" customFormat="1" x14ac:dyDescent="0.2">
      <c r="A1156" s="1"/>
      <c r="B1156" s="1"/>
      <c r="C1156" s="2"/>
      <c r="D1156" s="3"/>
      <c r="E1156" s="4"/>
      <c r="F1156" s="4"/>
      <c r="G1156" s="5" t="str">
        <f t="shared" si="23"/>
        <v xml:space="preserve">  </v>
      </c>
      <c r="I1156" s="1"/>
      <c r="J1156" s="1"/>
      <c r="K1156" s="6"/>
      <c r="L1156" s="6"/>
      <c r="M1156" s="6"/>
      <c r="N1156" s="6"/>
      <c r="O1156" s="6"/>
      <c r="P1156" s="7"/>
      <c r="Q1156" s="1"/>
      <c r="R1156" s="1"/>
    </row>
    <row r="1157" spans="1:18" s="5" customFormat="1" x14ac:dyDescent="0.2">
      <c r="A1157" s="1"/>
      <c r="B1157" s="1"/>
      <c r="C1157" s="2"/>
      <c r="D1157" s="3"/>
      <c r="E1157" s="4"/>
      <c r="F1157" s="4"/>
      <c r="G1157" s="5" t="str">
        <f t="shared" si="23"/>
        <v xml:space="preserve">  </v>
      </c>
      <c r="I1157" s="1"/>
      <c r="J1157" s="1"/>
      <c r="K1157" s="6"/>
      <c r="L1157" s="6"/>
      <c r="M1157" s="6"/>
      <c r="N1157" s="6"/>
      <c r="O1157" s="6"/>
      <c r="P1157" s="7"/>
      <c r="Q1157" s="1"/>
      <c r="R1157" s="1"/>
    </row>
    <row r="1158" spans="1:18" s="5" customFormat="1" x14ac:dyDescent="0.2">
      <c r="A1158" s="1"/>
      <c r="B1158" s="1"/>
      <c r="C1158" s="2"/>
      <c r="D1158" s="3"/>
      <c r="E1158" s="4"/>
      <c r="F1158" s="4"/>
      <c r="G1158" s="5" t="str">
        <f t="shared" si="23"/>
        <v xml:space="preserve">  </v>
      </c>
      <c r="I1158" s="1"/>
      <c r="J1158" s="1"/>
      <c r="K1158" s="6"/>
      <c r="L1158" s="6"/>
      <c r="M1158" s="6"/>
      <c r="N1158" s="6"/>
      <c r="O1158" s="6"/>
      <c r="P1158" s="7"/>
      <c r="Q1158" s="1"/>
      <c r="R1158" s="1"/>
    </row>
    <row r="1159" spans="1:18" s="5" customFormat="1" x14ac:dyDescent="0.2">
      <c r="A1159" s="1"/>
      <c r="B1159" s="1"/>
      <c r="C1159" s="2"/>
      <c r="D1159" s="3"/>
      <c r="E1159" s="4"/>
      <c r="F1159" s="4"/>
      <c r="G1159" s="5" t="str">
        <f t="shared" si="23"/>
        <v xml:space="preserve">  </v>
      </c>
      <c r="I1159" s="1"/>
      <c r="J1159" s="1"/>
      <c r="K1159" s="6"/>
      <c r="L1159" s="6"/>
      <c r="M1159" s="6"/>
      <c r="N1159" s="6"/>
      <c r="O1159" s="6"/>
      <c r="P1159" s="7"/>
      <c r="Q1159" s="1"/>
      <c r="R1159" s="1"/>
    </row>
    <row r="1160" spans="1:18" s="5" customFormat="1" x14ac:dyDescent="0.2">
      <c r="A1160" s="1"/>
      <c r="B1160" s="1"/>
      <c r="C1160" s="2"/>
      <c r="D1160" s="3"/>
      <c r="E1160" s="4"/>
      <c r="F1160" s="4"/>
      <c r="G1160" s="5" t="str">
        <f t="shared" si="23"/>
        <v xml:space="preserve">  </v>
      </c>
      <c r="I1160" s="1"/>
      <c r="J1160" s="1"/>
      <c r="K1160" s="6"/>
      <c r="L1160" s="6"/>
      <c r="M1160" s="6"/>
      <c r="N1160" s="6"/>
      <c r="O1160" s="6"/>
      <c r="P1160" s="7"/>
      <c r="Q1160" s="1"/>
      <c r="R1160" s="1"/>
    </row>
    <row r="1161" spans="1:18" s="5" customFormat="1" x14ac:dyDescent="0.2">
      <c r="A1161" s="1"/>
      <c r="B1161" s="1"/>
      <c r="C1161" s="2"/>
      <c r="D1161" s="3"/>
      <c r="E1161" s="4"/>
      <c r="F1161" s="4"/>
      <c r="G1161" s="5" t="str">
        <f t="shared" si="23"/>
        <v xml:space="preserve">  </v>
      </c>
      <c r="I1161" s="1"/>
      <c r="J1161" s="1"/>
      <c r="K1161" s="6"/>
      <c r="L1161" s="6"/>
      <c r="M1161" s="6"/>
      <c r="N1161" s="6"/>
      <c r="O1161" s="6"/>
      <c r="P1161" s="7"/>
      <c r="Q1161" s="1"/>
      <c r="R1161" s="1"/>
    </row>
    <row r="1162" spans="1:18" s="5" customFormat="1" x14ac:dyDescent="0.2">
      <c r="A1162" s="1"/>
      <c r="B1162" s="1"/>
      <c r="C1162" s="2"/>
      <c r="D1162" s="3"/>
      <c r="E1162" s="4"/>
      <c r="F1162" s="4"/>
      <c r="G1162" s="5" t="str">
        <f t="shared" si="23"/>
        <v xml:space="preserve">  </v>
      </c>
      <c r="I1162" s="1"/>
      <c r="J1162" s="1"/>
      <c r="K1162" s="6"/>
      <c r="L1162" s="6"/>
      <c r="M1162" s="6"/>
      <c r="N1162" s="6"/>
      <c r="O1162" s="6"/>
      <c r="P1162" s="7"/>
      <c r="Q1162" s="1"/>
      <c r="R1162" s="1"/>
    </row>
    <row r="1163" spans="1:18" s="5" customFormat="1" x14ac:dyDescent="0.2">
      <c r="A1163" s="1"/>
      <c r="B1163" s="1"/>
      <c r="C1163" s="2"/>
      <c r="D1163" s="3"/>
      <c r="E1163" s="4"/>
      <c r="F1163" s="4"/>
      <c r="G1163" s="5" t="str">
        <f t="shared" si="23"/>
        <v xml:space="preserve">  </v>
      </c>
      <c r="I1163" s="1"/>
      <c r="J1163" s="1"/>
      <c r="K1163" s="6"/>
      <c r="L1163" s="6"/>
      <c r="M1163" s="6"/>
      <c r="N1163" s="6"/>
      <c r="O1163" s="6"/>
      <c r="P1163" s="7"/>
      <c r="Q1163" s="1"/>
      <c r="R1163" s="1"/>
    </row>
    <row r="1164" spans="1:18" s="5" customFormat="1" x14ac:dyDescent="0.2">
      <c r="A1164" s="1"/>
      <c r="B1164" s="1"/>
      <c r="C1164" s="2"/>
      <c r="D1164" s="3"/>
      <c r="E1164" s="4"/>
      <c r="F1164" s="4"/>
      <c r="G1164" s="5" t="str">
        <f t="shared" si="23"/>
        <v xml:space="preserve">  </v>
      </c>
      <c r="I1164" s="1"/>
      <c r="J1164" s="1"/>
      <c r="K1164" s="6"/>
      <c r="L1164" s="6"/>
      <c r="M1164" s="6"/>
      <c r="N1164" s="6"/>
      <c r="O1164" s="6"/>
      <c r="P1164" s="7"/>
      <c r="Q1164" s="1"/>
      <c r="R1164" s="1"/>
    </row>
    <row r="1165" spans="1:18" s="5" customFormat="1" x14ac:dyDescent="0.2">
      <c r="A1165" s="1"/>
      <c r="B1165" s="1"/>
      <c r="C1165" s="2"/>
      <c r="D1165" s="3"/>
      <c r="E1165" s="4"/>
      <c r="F1165" s="4"/>
      <c r="G1165" s="5" t="str">
        <f t="shared" si="23"/>
        <v xml:space="preserve">  </v>
      </c>
      <c r="I1165" s="1"/>
      <c r="J1165" s="1"/>
      <c r="K1165" s="6"/>
      <c r="L1165" s="6"/>
      <c r="M1165" s="6"/>
      <c r="N1165" s="6"/>
      <c r="O1165" s="6"/>
      <c r="P1165" s="7"/>
      <c r="Q1165" s="1"/>
      <c r="R1165" s="1"/>
    </row>
    <row r="1166" spans="1:18" s="5" customFormat="1" x14ac:dyDescent="0.2">
      <c r="A1166" s="1"/>
      <c r="B1166" s="1"/>
      <c r="C1166" s="2"/>
      <c r="D1166" s="3"/>
      <c r="E1166" s="4"/>
      <c r="F1166" s="4"/>
      <c r="G1166" s="5" t="str">
        <f t="shared" si="23"/>
        <v xml:space="preserve">  </v>
      </c>
      <c r="I1166" s="1"/>
      <c r="J1166" s="1"/>
      <c r="K1166" s="6"/>
      <c r="L1166" s="6"/>
      <c r="M1166" s="6"/>
      <c r="N1166" s="6"/>
      <c r="O1166" s="6"/>
      <c r="P1166" s="7"/>
      <c r="Q1166" s="1"/>
      <c r="R1166" s="1"/>
    </row>
    <row r="1167" spans="1:18" s="5" customFormat="1" x14ac:dyDescent="0.2">
      <c r="A1167" s="1"/>
      <c r="B1167" s="1"/>
      <c r="C1167" s="2"/>
      <c r="D1167" s="3"/>
      <c r="E1167" s="4"/>
      <c r="F1167" s="4"/>
      <c r="G1167" s="5" t="str">
        <f t="shared" si="23"/>
        <v xml:space="preserve">  </v>
      </c>
      <c r="I1167" s="1"/>
      <c r="J1167" s="1"/>
      <c r="K1167" s="6"/>
      <c r="L1167" s="6"/>
      <c r="M1167" s="6"/>
      <c r="N1167" s="6"/>
      <c r="O1167" s="6"/>
      <c r="P1167" s="7"/>
      <c r="Q1167" s="1"/>
      <c r="R1167" s="1"/>
    </row>
    <row r="1168" spans="1:18" s="5" customFormat="1" x14ac:dyDescent="0.2">
      <c r="A1168" s="1"/>
      <c r="B1168" s="1"/>
      <c r="C1168" s="2"/>
      <c r="D1168" s="3"/>
      <c r="E1168" s="4"/>
      <c r="F1168" s="4"/>
      <c r="G1168" s="5" t="str">
        <f t="shared" si="23"/>
        <v xml:space="preserve">  </v>
      </c>
      <c r="I1168" s="1"/>
      <c r="J1168" s="1"/>
      <c r="K1168" s="6"/>
      <c r="L1168" s="6"/>
      <c r="M1168" s="6"/>
      <c r="N1168" s="6"/>
      <c r="O1168" s="6"/>
      <c r="P1168" s="7"/>
      <c r="Q1168" s="1"/>
      <c r="R1168" s="1"/>
    </row>
    <row r="1169" spans="1:18" s="5" customFormat="1" x14ac:dyDescent="0.2">
      <c r="A1169" s="1"/>
      <c r="B1169" s="1"/>
      <c r="C1169" s="2"/>
      <c r="D1169" s="3"/>
      <c r="E1169" s="4"/>
      <c r="F1169" s="4"/>
      <c r="G1169" s="5" t="str">
        <f t="shared" si="23"/>
        <v xml:space="preserve">  </v>
      </c>
      <c r="I1169" s="1"/>
      <c r="J1169" s="1"/>
      <c r="K1169" s="6"/>
      <c r="L1169" s="6"/>
      <c r="M1169" s="6"/>
      <c r="N1169" s="6"/>
      <c r="O1169" s="6"/>
      <c r="P1169" s="7"/>
      <c r="Q1169" s="1"/>
      <c r="R1169" s="1"/>
    </row>
    <row r="1170" spans="1:18" s="5" customFormat="1" x14ac:dyDescent="0.2">
      <c r="A1170" s="1"/>
      <c r="B1170" s="1"/>
      <c r="C1170" s="2"/>
      <c r="D1170" s="3"/>
      <c r="E1170" s="4"/>
      <c r="F1170" s="4"/>
      <c r="G1170" s="5" t="str">
        <f t="shared" si="23"/>
        <v xml:space="preserve">  </v>
      </c>
      <c r="I1170" s="1"/>
      <c r="J1170" s="1"/>
      <c r="K1170" s="6"/>
      <c r="L1170" s="6"/>
      <c r="M1170" s="6"/>
      <c r="N1170" s="6"/>
      <c r="O1170" s="6"/>
      <c r="P1170" s="7"/>
      <c r="Q1170" s="1"/>
      <c r="R1170" s="1"/>
    </row>
    <row r="1171" spans="1:18" s="5" customFormat="1" x14ac:dyDescent="0.2">
      <c r="A1171" s="1"/>
      <c r="B1171" s="1"/>
      <c r="C1171" s="2"/>
      <c r="D1171" s="3"/>
      <c r="E1171" s="4"/>
      <c r="F1171" s="4"/>
      <c r="G1171" s="5" t="str">
        <f t="shared" si="23"/>
        <v xml:space="preserve">  </v>
      </c>
      <c r="I1171" s="1"/>
      <c r="J1171" s="1"/>
      <c r="K1171" s="6"/>
      <c r="L1171" s="6"/>
      <c r="M1171" s="6"/>
      <c r="N1171" s="6"/>
      <c r="O1171" s="6"/>
      <c r="P1171" s="7"/>
      <c r="Q1171" s="1"/>
      <c r="R1171" s="1"/>
    </row>
    <row r="1172" spans="1:18" s="5" customFormat="1" x14ac:dyDescent="0.2">
      <c r="A1172" s="1"/>
      <c r="B1172" s="1"/>
      <c r="C1172" s="2"/>
      <c r="D1172" s="3"/>
      <c r="E1172" s="4"/>
      <c r="F1172" s="4"/>
      <c r="G1172" s="5" t="str">
        <f t="shared" si="23"/>
        <v xml:space="preserve">  </v>
      </c>
      <c r="I1172" s="1"/>
      <c r="J1172" s="1"/>
      <c r="K1172" s="6"/>
      <c r="L1172" s="6"/>
      <c r="M1172" s="6"/>
      <c r="N1172" s="6"/>
      <c r="O1172" s="6"/>
      <c r="P1172" s="7"/>
      <c r="Q1172" s="1"/>
      <c r="R1172" s="1"/>
    </row>
    <row r="1173" spans="1:18" s="5" customFormat="1" x14ac:dyDescent="0.2">
      <c r="A1173" s="1"/>
      <c r="B1173" s="1"/>
      <c r="C1173" s="2"/>
      <c r="D1173" s="3"/>
      <c r="E1173" s="4"/>
      <c r="F1173" s="4"/>
      <c r="G1173" s="5" t="str">
        <f t="shared" si="23"/>
        <v xml:space="preserve">  </v>
      </c>
      <c r="I1173" s="1"/>
      <c r="J1173" s="1"/>
      <c r="K1173" s="6"/>
      <c r="L1173" s="6"/>
      <c r="M1173" s="6"/>
      <c r="N1173" s="6"/>
      <c r="O1173" s="6"/>
      <c r="P1173" s="7"/>
      <c r="Q1173" s="1"/>
      <c r="R1173" s="1"/>
    </row>
    <row r="1174" spans="1:18" s="5" customFormat="1" x14ac:dyDescent="0.2">
      <c r="A1174" s="1"/>
      <c r="B1174" s="1"/>
      <c r="C1174" s="2"/>
      <c r="D1174" s="3"/>
      <c r="E1174" s="4"/>
      <c r="F1174" s="4"/>
      <c r="G1174" s="5" t="str">
        <f t="shared" si="23"/>
        <v xml:space="preserve">  </v>
      </c>
      <c r="I1174" s="1"/>
      <c r="J1174" s="1"/>
      <c r="K1174" s="6"/>
      <c r="L1174" s="6"/>
      <c r="M1174" s="6"/>
      <c r="N1174" s="6"/>
      <c r="O1174" s="6"/>
      <c r="P1174" s="7"/>
      <c r="Q1174" s="1"/>
      <c r="R1174" s="1"/>
    </row>
    <row r="1175" spans="1:18" s="5" customFormat="1" x14ac:dyDescent="0.2">
      <c r="A1175" s="1"/>
      <c r="B1175" s="1"/>
      <c r="C1175" s="2"/>
      <c r="D1175" s="3"/>
      <c r="E1175" s="4"/>
      <c r="F1175" s="4"/>
      <c r="G1175" s="5" t="str">
        <f t="shared" si="23"/>
        <v xml:space="preserve">  </v>
      </c>
      <c r="I1175" s="1"/>
      <c r="J1175" s="1"/>
      <c r="K1175" s="6"/>
      <c r="L1175" s="6"/>
      <c r="M1175" s="6"/>
      <c r="N1175" s="6"/>
      <c r="O1175" s="6"/>
      <c r="P1175" s="7"/>
      <c r="Q1175" s="1"/>
      <c r="R1175" s="1"/>
    </row>
    <row r="1176" spans="1:18" s="5" customFormat="1" x14ac:dyDescent="0.2">
      <c r="A1176" s="1"/>
      <c r="B1176" s="1"/>
      <c r="C1176" s="2"/>
      <c r="D1176" s="3"/>
      <c r="E1176" s="4"/>
      <c r="F1176" s="4"/>
      <c r="G1176" s="5" t="str">
        <f t="shared" si="23"/>
        <v xml:space="preserve">  </v>
      </c>
      <c r="I1176" s="1"/>
      <c r="J1176" s="1"/>
      <c r="K1176" s="6"/>
      <c r="L1176" s="6"/>
      <c r="M1176" s="6"/>
      <c r="N1176" s="6"/>
      <c r="O1176" s="6"/>
      <c r="P1176" s="7"/>
      <c r="Q1176" s="1"/>
      <c r="R1176" s="1"/>
    </row>
    <row r="1177" spans="1:18" s="5" customFormat="1" x14ac:dyDescent="0.2">
      <c r="A1177" s="1"/>
      <c r="B1177" s="1"/>
      <c r="C1177" s="2"/>
      <c r="D1177" s="3"/>
      <c r="E1177" s="4"/>
      <c r="F1177" s="4"/>
      <c r="G1177" s="5" t="str">
        <f t="shared" si="23"/>
        <v xml:space="preserve">  </v>
      </c>
      <c r="I1177" s="1"/>
      <c r="J1177" s="1"/>
      <c r="K1177" s="6"/>
      <c r="L1177" s="6"/>
      <c r="M1177" s="6"/>
      <c r="N1177" s="6"/>
      <c r="O1177" s="6"/>
      <c r="P1177" s="7"/>
      <c r="Q1177" s="1"/>
      <c r="R1177" s="1"/>
    </row>
    <row r="1178" spans="1:18" s="5" customFormat="1" x14ac:dyDescent="0.2">
      <c r="A1178" s="1"/>
      <c r="B1178" s="1"/>
      <c r="C1178" s="2"/>
      <c r="D1178" s="3"/>
      <c r="E1178" s="4"/>
      <c r="F1178" s="4"/>
      <c r="G1178" s="5" t="str">
        <f t="shared" si="23"/>
        <v xml:space="preserve">  </v>
      </c>
      <c r="I1178" s="1"/>
      <c r="J1178" s="1"/>
      <c r="K1178" s="6"/>
      <c r="L1178" s="6"/>
      <c r="M1178" s="6"/>
      <c r="N1178" s="6"/>
      <c r="O1178" s="6"/>
      <c r="P1178" s="7"/>
      <c r="Q1178" s="1"/>
      <c r="R1178" s="1"/>
    </row>
    <row r="1179" spans="1:18" s="5" customFormat="1" x14ac:dyDescent="0.2">
      <c r="A1179" s="1"/>
      <c r="B1179" s="1"/>
      <c r="C1179" s="2"/>
      <c r="D1179" s="3"/>
      <c r="E1179" s="4"/>
      <c r="F1179" s="4"/>
      <c r="G1179" s="5" t="str">
        <f t="shared" si="23"/>
        <v xml:space="preserve">  </v>
      </c>
      <c r="I1179" s="1"/>
      <c r="J1179" s="1"/>
      <c r="K1179" s="6"/>
      <c r="L1179" s="6"/>
      <c r="M1179" s="6"/>
      <c r="N1179" s="6"/>
      <c r="O1179" s="6"/>
      <c r="P1179" s="7"/>
      <c r="Q1179" s="1"/>
      <c r="R1179" s="1"/>
    </row>
    <row r="1180" spans="1:18" s="5" customFormat="1" x14ac:dyDescent="0.2">
      <c r="A1180" s="1"/>
      <c r="B1180" s="1"/>
      <c r="C1180" s="2"/>
      <c r="D1180" s="3"/>
      <c r="E1180" s="4"/>
      <c r="F1180" s="4"/>
      <c r="G1180" s="5" t="str">
        <f t="shared" si="23"/>
        <v xml:space="preserve">  </v>
      </c>
      <c r="I1180" s="1"/>
      <c r="J1180" s="1"/>
      <c r="K1180" s="6"/>
      <c r="L1180" s="6"/>
      <c r="M1180" s="6"/>
      <c r="N1180" s="6"/>
      <c r="O1180" s="6"/>
      <c r="P1180" s="7"/>
      <c r="Q1180" s="1"/>
      <c r="R1180" s="1"/>
    </row>
    <row r="1181" spans="1:18" s="5" customFormat="1" x14ac:dyDescent="0.2">
      <c r="A1181" s="1"/>
      <c r="B1181" s="1"/>
      <c r="C1181" s="2"/>
      <c r="D1181" s="3"/>
      <c r="E1181" s="4"/>
      <c r="F1181" s="4"/>
      <c r="G1181" s="5" t="str">
        <f t="shared" si="23"/>
        <v xml:space="preserve">  </v>
      </c>
      <c r="I1181" s="1"/>
      <c r="J1181" s="1"/>
      <c r="K1181" s="6"/>
      <c r="L1181" s="6"/>
      <c r="M1181" s="6"/>
      <c r="N1181" s="6"/>
      <c r="O1181" s="6"/>
      <c r="P1181" s="7"/>
      <c r="Q1181" s="1"/>
      <c r="R1181" s="1"/>
    </row>
    <row r="1182" spans="1:18" s="5" customFormat="1" x14ac:dyDescent="0.2">
      <c r="A1182" s="1"/>
      <c r="B1182" s="1"/>
      <c r="C1182" s="2"/>
      <c r="D1182" s="3"/>
      <c r="E1182" s="4"/>
      <c r="F1182" s="4"/>
      <c r="G1182" s="5" t="str">
        <f t="shared" si="23"/>
        <v xml:space="preserve">  </v>
      </c>
      <c r="I1182" s="1"/>
      <c r="J1182" s="1"/>
      <c r="K1182" s="6"/>
      <c r="L1182" s="6"/>
      <c r="M1182" s="6"/>
      <c r="N1182" s="6"/>
      <c r="O1182" s="6"/>
      <c r="P1182" s="7"/>
      <c r="Q1182" s="1"/>
      <c r="R1182" s="1"/>
    </row>
    <row r="1183" spans="1:18" s="5" customFormat="1" x14ac:dyDescent="0.2">
      <c r="A1183" s="1"/>
      <c r="B1183" s="1"/>
      <c r="C1183" s="2"/>
      <c r="D1183" s="3"/>
      <c r="E1183" s="4"/>
      <c r="F1183" s="4"/>
      <c r="G1183" s="5" t="str">
        <f t="shared" si="23"/>
        <v xml:space="preserve">  </v>
      </c>
      <c r="I1183" s="1"/>
      <c r="J1183" s="1"/>
      <c r="K1183" s="6"/>
      <c r="L1183" s="6"/>
      <c r="M1183" s="6"/>
      <c r="N1183" s="6"/>
      <c r="O1183" s="6"/>
      <c r="P1183" s="7"/>
      <c r="Q1183" s="1"/>
      <c r="R1183" s="1"/>
    </row>
    <row r="1184" spans="1:18" s="5" customFormat="1" x14ac:dyDescent="0.2">
      <c r="A1184" s="1"/>
      <c r="B1184" s="1"/>
      <c r="C1184" s="2"/>
      <c r="D1184" s="3"/>
      <c r="E1184" s="4"/>
      <c r="F1184" s="4"/>
      <c r="G1184" s="5" t="str">
        <f t="shared" si="23"/>
        <v xml:space="preserve">  </v>
      </c>
      <c r="I1184" s="1"/>
      <c r="J1184" s="1"/>
      <c r="K1184" s="6"/>
      <c r="L1184" s="6"/>
      <c r="M1184" s="6"/>
      <c r="N1184" s="6"/>
      <c r="O1184" s="6"/>
      <c r="P1184" s="7"/>
      <c r="Q1184" s="1"/>
      <c r="R1184" s="1"/>
    </row>
    <row r="1185" spans="1:18" s="5" customFormat="1" x14ac:dyDescent="0.2">
      <c r="A1185" s="1"/>
      <c r="B1185" s="1"/>
      <c r="C1185" s="2"/>
      <c r="D1185" s="3"/>
      <c r="E1185" s="4"/>
      <c r="F1185" s="4"/>
      <c r="G1185" s="5" t="str">
        <f t="shared" si="23"/>
        <v xml:space="preserve">  </v>
      </c>
      <c r="I1185" s="1"/>
      <c r="J1185" s="1"/>
      <c r="K1185" s="6"/>
      <c r="L1185" s="6"/>
      <c r="M1185" s="6"/>
      <c r="N1185" s="6"/>
      <c r="O1185" s="6"/>
      <c r="P1185" s="7"/>
      <c r="Q1185" s="1"/>
      <c r="R1185" s="1"/>
    </row>
    <row r="1186" spans="1:18" s="5" customFormat="1" x14ac:dyDescent="0.2">
      <c r="A1186" s="1"/>
      <c r="B1186" s="1"/>
      <c r="C1186" s="2"/>
      <c r="D1186" s="3"/>
      <c r="E1186" s="4"/>
      <c r="F1186" s="4"/>
      <c r="G1186" s="5" t="str">
        <f t="shared" si="23"/>
        <v xml:space="preserve">  </v>
      </c>
      <c r="I1186" s="1"/>
      <c r="J1186" s="1"/>
      <c r="K1186" s="6"/>
      <c r="L1186" s="6"/>
      <c r="M1186" s="6"/>
      <c r="N1186" s="6"/>
      <c r="O1186" s="6"/>
      <c r="P1186" s="7"/>
      <c r="Q1186" s="1"/>
      <c r="R1186" s="1"/>
    </row>
    <row r="1187" spans="1:18" s="5" customFormat="1" x14ac:dyDescent="0.2">
      <c r="A1187" s="1"/>
      <c r="B1187" s="1"/>
      <c r="C1187" s="2"/>
      <c r="D1187" s="3"/>
      <c r="E1187" s="4"/>
      <c r="F1187" s="4"/>
      <c r="G1187" s="5" t="str">
        <f t="shared" si="23"/>
        <v xml:space="preserve">  </v>
      </c>
      <c r="I1187" s="1"/>
      <c r="J1187" s="1"/>
      <c r="K1187" s="6"/>
      <c r="L1187" s="6"/>
      <c r="M1187" s="6"/>
      <c r="N1187" s="6"/>
      <c r="O1187" s="6"/>
      <c r="P1187" s="7"/>
      <c r="Q1187" s="1"/>
      <c r="R1187" s="1"/>
    </row>
    <row r="1188" spans="1:18" s="5" customFormat="1" x14ac:dyDescent="0.2">
      <c r="A1188" s="1"/>
      <c r="B1188" s="1"/>
      <c r="C1188" s="2"/>
      <c r="D1188" s="3"/>
      <c r="E1188" s="4"/>
      <c r="F1188" s="4"/>
      <c r="G1188" s="5" t="str">
        <f t="shared" si="23"/>
        <v xml:space="preserve">  </v>
      </c>
      <c r="I1188" s="1"/>
      <c r="J1188" s="1"/>
      <c r="K1188" s="6"/>
      <c r="L1188" s="6"/>
      <c r="M1188" s="6"/>
      <c r="N1188" s="6"/>
      <c r="O1188" s="6"/>
      <c r="P1188" s="7"/>
      <c r="Q1188" s="1"/>
      <c r="R1188" s="1"/>
    </row>
    <row r="1189" spans="1:18" s="5" customFormat="1" x14ac:dyDescent="0.2">
      <c r="A1189" s="1"/>
      <c r="B1189" s="1"/>
      <c r="C1189" s="2"/>
      <c r="D1189" s="3"/>
      <c r="E1189" s="4"/>
      <c r="F1189" s="4"/>
      <c r="G1189" s="5" t="str">
        <f t="shared" si="23"/>
        <v xml:space="preserve">  </v>
      </c>
      <c r="I1189" s="1"/>
      <c r="J1189" s="1"/>
      <c r="K1189" s="6"/>
      <c r="L1189" s="6"/>
      <c r="M1189" s="6"/>
      <c r="N1189" s="6"/>
      <c r="O1189" s="6"/>
      <c r="P1189" s="7"/>
      <c r="Q1189" s="1"/>
      <c r="R1189" s="1"/>
    </row>
    <row r="1190" spans="1:18" s="5" customFormat="1" x14ac:dyDescent="0.2">
      <c r="A1190" s="1"/>
      <c r="B1190" s="1"/>
      <c r="C1190" s="2"/>
      <c r="D1190" s="3"/>
      <c r="E1190" s="4"/>
      <c r="F1190" s="4"/>
      <c r="G1190" s="5" t="str">
        <f t="shared" si="23"/>
        <v xml:space="preserve">  </v>
      </c>
      <c r="I1190" s="1"/>
      <c r="J1190" s="1"/>
      <c r="K1190" s="6"/>
      <c r="L1190" s="6"/>
      <c r="M1190" s="6"/>
      <c r="N1190" s="6"/>
      <c r="O1190" s="6"/>
      <c r="P1190" s="7"/>
      <c r="Q1190" s="1"/>
      <c r="R1190" s="1"/>
    </row>
    <row r="1191" spans="1:18" s="5" customFormat="1" x14ac:dyDescent="0.2">
      <c r="A1191" s="1"/>
      <c r="B1191" s="1"/>
      <c r="C1191" s="2"/>
      <c r="D1191" s="3"/>
      <c r="E1191" s="4"/>
      <c r="F1191" s="4"/>
      <c r="G1191" s="5" t="str">
        <f t="shared" si="23"/>
        <v xml:space="preserve">  </v>
      </c>
      <c r="I1191" s="1"/>
      <c r="J1191" s="1"/>
      <c r="K1191" s="6"/>
      <c r="L1191" s="6"/>
      <c r="M1191" s="6"/>
      <c r="N1191" s="6"/>
      <c r="O1191" s="6"/>
      <c r="P1191" s="7"/>
      <c r="Q1191" s="1"/>
      <c r="R1191" s="1"/>
    </row>
    <row r="1192" spans="1:18" s="5" customFormat="1" x14ac:dyDescent="0.2">
      <c r="A1192" s="1"/>
      <c r="B1192" s="1"/>
      <c r="C1192" s="2"/>
      <c r="D1192" s="3"/>
      <c r="E1192" s="4"/>
      <c r="F1192" s="4"/>
      <c r="G1192" s="5" t="str">
        <f t="shared" si="23"/>
        <v xml:space="preserve">  </v>
      </c>
      <c r="I1192" s="1"/>
      <c r="J1192" s="1"/>
      <c r="K1192" s="6"/>
      <c r="L1192" s="6"/>
      <c r="M1192" s="6"/>
      <c r="N1192" s="6"/>
      <c r="O1192" s="6"/>
      <c r="P1192" s="7"/>
      <c r="Q1192" s="1"/>
      <c r="R1192" s="1"/>
    </row>
    <row r="1193" spans="1:18" s="5" customFormat="1" x14ac:dyDescent="0.2">
      <c r="A1193" s="1"/>
      <c r="B1193" s="1"/>
      <c r="C1193" s="2"/>
      <c r="D1193" s="3"/>
      <c r="E1193" s="4"/>
      <c r="F1193" s="4"/>
      <c r="G1193" s="5" t="str">
        <f t="shared" si="23"/>
        <v xml:space="preserve">  </v>
      </c>
      <c r="I1193" s="1"/>
      <c r="J1193" s="1"/>
      <c r="K1193" s="6"/>
      <c r="L1193" s="6"/>
      <c r="M1193" s="6"/>
      <c r="N1193" s="6"/>
      <c r="O1193" s="6"/>
      <c r="P1193" s="7"/>
      <c r="Q1193" s="1"/>
      <c r="R1193" s="1"/>
    </row>
    <row r="1194" spans="1:18" s="5" customFormat="1" x14ac:dyDescent="0.2">
      <c r="A1194" s="1"/>
      <c r="B1194" s="1"/>
      <c r="C1194" s="2"/>
      <c r="D1194" s="3"/>
      <c r="E1194" s="4"/>
      <c r="F1194" s="4"/>
      <c r="G1194" s="5" t="str">
        <f t="shared" si="23"/>
        <v xml:space="preserve">  </v>
      </c>
      <c r="I1194" s="1"/>
      <c r="J1194" s="1"/>
      <c r="K1194" s="6"/>
      <c r="L1194" s="6"/>
      <c r="M1194" s="6"/>
      <c r="N1194" s="6"/>
      <c r="O1194" s="6"/>
      <c r="P1194" s="7"/>
      <c r="Q1194" s="1"/>
      <c r="R1194" s="1"/>
    </row>
    <row r="1195" spans="1:18" s="5" customFormat="1" x14ac:dyDescent="0.2">
      <c r="A1195" s="1"/>
      <c r="B1195" s="1"/>
      <c r="C1195" s="2"/>
      <c r="D1195" s="3"/>
      <c r="E1195" s="4"/>
      <c r="F1195" s="4"/>
      <c r="G1195" s="5" t="str">
        <f t="shared" si="23"/>
        <v xml:space="preserve">  </v>
      </c>
      <c r="I1195" s="1"/>
      <c r="J1195" s="1"/>
      <c r="K1195" s="6"/>
      <c r="L1195" s="6"/>
      <c r="M1195" s="6"/>
      <c r="N1195" s="6"/>
      <c r="O1195" s="6"/>
      <c r="P1195" s="7"/>
      <c r="Q1195" s="1"/>
      <c r="R1195" s="1"/>
    </row>
    <row r="1196" spans="1:18" s="5" customFormat="1" x14ac:dyDescent="0.2">
      <c r="A1196" s="1"/>
      <c r="B1196" s="1"/>
      <c r="C1196" s="2"/>
      <c r="D1196" s="3"/>
      <c r="E1196" s="4"/>
      <c r="F1196" s="4"/>
      <c r="G1196" s="5" t="str">
        <f t="shared" si="23"/>
        <v xml:space="preserve">  </v>
      </c>
      <c r="I1196" s="1"/>
      <c r="J1196" s="1"/>
      <c r="K1196" s="6"/>
      <c r="L1196" s="6"/>
      <c r="M1196" s="6"/>
      <c r="N1196" s="6"/>
      <c r="O1196" s="6"/>
      <c r="P1196" s="7"/>
      <c r="Q1196" s="1"/>
      <c r="R1196" s="1"/>
    </row>
    <row r="1197" spans="1:18" s="5" customFormat="1" x14ac:dyDescent="0.2">
      <c r="A1197" s="1"/>
      <c r="B1197" s="1"/>
      <c r="C1197" s="2"/>
      <c r="D1197" s="3"/>
      <c r="E1197" s="4"/>
      <c r="F1197" s="4"/>
      <c r="G1197" s="5" t="str">
        <f t="shared" si="23"/>
        <v xml:space="preserve">  </v>
      </c>
      <c r="I1197" s="1"/>
      <c r="J1197" s="1"/>
      <c r="K1197" s="6"/>
      <c r="L1197" s="6"/>
      <c r="M1197" s="6"/>
      <c r="N1197" s="6"/>
      <c r="O1197" s="6"/>
      <c r="P1197" s="7"/>
      <c r="Q1197" s="1"/>
      <c r="R1197" s="1"/>
    </row>
    <row r="1198" spans="1:18" s="5" customFormat="1" x14ac:dyDescent="0.2">
      <c r="A1198" s="1"/>
      <c r="B1198" s="1"/>
      <c r="C1198" s="2"/>
      <c r="D1198" s="3"/>
      <c r="E1198" s="4"/>
      <c r="F1198" s="4"/>
      <c r="G1198" s="5" t="str">
        <f t="shared" si="23"/>
        <v xml:space="preserve">  </v>
      </c>
      <c r="I1198" s="1"/>
      <c r="J1198" s="1"/>
      <c r="K1198" s="6"/>
      <c r="L1198" s="6"/>
      <c r="M1198" s="6"/>
      <c r="N1198" s="6"/>
      <c r="O1198" s="6"/>
      <c r="P1198" s="7"/>
      <c r="Q1198" s="1"/>
      <c r="R1198" s="1"/>
    </row>
    <row r="1199" spans="1:18" s="5" customFormat="1" x14ac:dyDescent="0.2">
      <c r="A1199" s="1"/>
      <c r="B1199" s="1"/>
      <c r="C1199" s="2"/>
      <c r="D1199" s="3"/>
      <c r="E1199" s="4"/>
      <c r="F1199" s="4"/>
      <c r="G1199" s="5" t="str">
        <f t="shared" si="23"/>
        <v xml:space="preserve">  </v>
      </c>
      <c r="I1199" s="1"/>
      <c r="J1199" s="1"/>
      <c r="K1199" s="6"/>
      <c r="L1199" s="6"/>
      <c r="M1199" s="6"/>
      <c r="N1199" s="6"/>
      <c r="O1199" s="6"/>
      <c r="P1199" s="7"/>
      <c r="Q1199" s="1"/>
      <c r="R1199" s="1"/>
    </row>
    <row r="1200" spans="1:18" s="5" customFormat="1" x14ac:dyDescent="0.2">
      <c r="A1200" s="1"/>
      <c r="B1200" s="1"/>
      <c r="C1200" s="2"/>
      <c r="D1200" s="3"/>
      <c r="E1200" s="4"/>
      <c r="F1200" s="4"/>
      <c r="G1200" s="5" t="str">
        <f t="shared" si="23"/>
        <v xml:space="preserve">  </v>
      </c>
      <c r="I1200" s="1"/>
      <c r="J1200" s="1"/>
      <c r="K1200" s="6"/>
      <c r="L1200" s="6"/>
      <c r="M1200" s="6"/>
      <c r="N1200" s="6"/>
      <c r="O1200" s="6"/>
      <c r="P1200" s="7"/>
      <c r="Q1200" s="1"/>
      <c r="R1200" s="1"/>
    </row>
    <row r="1201" spans="1:18" s="5" customFormat="1" x14ac:dyDescent="0.2">
      <c r="A1201" s="1"/>
      <c r="B1201" s="1"/>
      <c r="C1201" s="2"/>
      <c r="D1201" s="3"/>
      <c r="E1201" s="4"/>
      <c r="F1201" s="4"/>
      <c r="G1201" s="5" t="str">
        <f t="shared" si="23"/>
        <v xml:space="preserve">  </v>
      </c>
      <c r="I1201" s="1"/>
      <c r="J1201" s="1"/>
      <c r="K1201" s="6"/>
      <c r="L1201" s="6"/>
      <c r="M1201" s="6"/>
      <c r="N1201" s="6"/>
      <c r="O1201" s="6"/>
      <c r="P1201" s="7"/>
      <c r="Q1201" s="1"/>
      <c r="R1201" s="1"/>
    </row>
    <row r="1202" spans="1:18" s="5" customFormat="1" x14ac:dyDescent="0.2">
      <c r="A1202" s="1"/>
      <c r="B1202" s="1"/>
      <c r="C1202" s="2"/>
      <c r="D1202" s="3"/>
      <c r="E1202" s="4"/>
      <c r="F1202" s="4"/>
      <c r="G1202" s="5" t="str">
        <f t="shared" si="23"/>
        <v xml:space="preserve">  </v>
      </c>
      <c r="I1202" s="1"/>
      <c r="J1202" s="1"/>
      <c r="K1202" s="6"/>
      <c r="L1202" s="6"/>
      <c r="M1202" s="6"/>
      <c r="N1202" s="6"/>
      <c r="O1202" s="6"/>
      <c r="P1202" s="7"/>
      <c r="Q1202" s="1"/>
      <c r="R1202" s="1"/>
    </row>
    <row r="1203" spans="1:18" s="5" customFormat="1" x14ac:dyDescent="0.2">
      <c r="A1203" s="1"/>
      <c r="B1203" s="1"/>
      <c r="C1203" s="2"/>
      <c r="D1203" s="3"/>
      <c r="E1203" s="4"/>
      <c r="F1203" s="4"/>
      <c r="G1203" s="5" t="str">
        <f t="shared" si="23"/>
        <v xml:space="preserve">  </v>
      </c>
      <c r="I1203" s="1"/>
      <c r="J1203" s="1"/>
      <c r="K1203" s="6"/>
      <c r="L1203" s="6"/>
      <c r="M1203" s="6"/>
      <c r="N1203" s="6"/>
      <c r="O1203" s="6"/>
      <c r="P1203" s="7"/>
      <c r="Q1203" s="1"/>
      <c r="R1203" s="1"/>
    </row>
    <row r="1204" spans="1:18" s="5" customFormat="1" x14ac:dyDescent="0.2">
      <c r="A1204" s="1"/>
      <c r="B1204" s="1"/>
      <c r="C1204" s="2"/>
      <c r="D1204" s="3"/>
      <c r="E1204" s="4"/>
      <c r="F1204" s="4"/>
      <c r="G1204" s="5" t="str">
        <f t="shared" si="23"/>
        <v xml:space="preserve">  </v>
      </c>
      <c r="I1204" s="1"/>
      <c r="J1204" s="1"/>
      <c r="K1204" s="6"/>
      <c r="L1204" s="6"/>
      <c r="M1204" s="6"/>
      <c r="N1204" s="6"/>
      <c r="O1204" s="6"/>
      <c r="P1204" s="7"/>
      <c r="Q1204" s="1"/>
      <c r="R1204" s="1"/>
    </row>
    <row r="1205" spans="1:18" s="5" customFormat="1" x14ac:dyDescent="0.2">
      <c r="A1205" s="1"/>
      <c r="B1205" s="1"/>
      <c r="C1205" s="2"/>
      <c r="D1205" s="3"/>
      <c r="E1205" s="4"/>
      <c r="F1205" s="4"/>
      <c r="G1205" s="5" t="str">
        <f t="shared" si="23"/>
        <v xml:space="preserve">  </v>
      </c>
      <c r="I1205" s="1"/>
      <c r="J1205" s="1"/>
      <c r="K1205" s="6"/>
      <c r="L1205" s="6"/>
      <c r="M1205" s="6"/>
      <c r="N1205" s="6"/>
      <c r="O1205" s="6"/>
      <c r="P1205" s="7"/>
      <c r="Q1205" s="1"/>
      <c r="R1205" s="1"/>
    </row>
    <row r="1206" spans="1:18" s="5" customFormat="1" x14ac:dyDescent="0.2">
      <c r="A1206" s="1"/>
      <c r="B1206" s="1"/>
      <c r="C1206" s="2"/>
      <c r="D1206" s="3"/>
      <c r="E1206" s="4"/>
      <c r="F1206" s="4"/>
      <c r="G1206" s="5" t="str">
        <f t="shared" si="23"/>
        <v xml:space="preserve">  </v>
      </c>
      <c r="I1206" s="1"/>
      <c r="J1206" s="1"/>
      <c r="K1206" s="6"/>
      <c r="L1206" s="6"/>
      <c r="M1206" s="6"/>
      <c r="N1206" s="6"/>
      <c r="O1206" s="6"/>
      <c r="P1206" s="7"/>
      <c r="Q1206" s="1"/>
      <c r="R1206" s="1"/>
    </row>
    <row r="1207" spans="1:18" s="5" customFormat="1" x14ac:dyDescent="0.2">
      <c r="A1207" s="1"/>
      <c r="B1207" s="1"/>
      <c r="C1207" s="2"/>
      <c r="D1207" s="3"/>
      <c r="E1207" s="4"/>
      <c r="F1207" s="4"/>
      <c r="G1207" s="5" t="str">
        <f t="shared" si="23"/>
        <v xml:space="preserve">  </v>
      </c>
      <c r="I1207" s="1"/>
      <c r="J1207" s="1"/>
      <c r="K1207" s="6"/>
      <c r="L1207" s="6"/>
      <c r="M1207" s="6"/>
      <c r="N1207" s="6"/>
      <c r="O1207" s="6"/>
      <c r="P1207" s="7"/>
      <c r="Q1207" s="1"/>
      <c r="R1207" s="1"/>
    </row>
    <row r="1208" spans="1:18" s="5" customFormat="1" x14ac:dyDescent="0.2">
      <c r="A1208" s="1"/>
      <c r="B1208" s="1"/>
      <c r="C1208" s="2"/>
      <c r="D1208" s="3"/>
      <c r="E1208" s="4"/>
      <c r="F1208" s="4"/>
      <c r="G1208" s="5" t="str">
        <f t="shared" si="23"/>
        <v xml:space="preserve">  </v>
      </c>
      <c r="I1208" s="1"/>
      <c r="J1208" s="1"/>
      <c r="K1208" s="6"/>
      <c r="L1208" s="6"/>
      <c r="M1208" s="6"/>
      <c r="N1208" s="6"/>
      <c r="O1208" s="6"/>
      <c r="P1208" s="7"/>
      <c r="Q1208" s="1"/>
      <c r="R1208" s="1"/>
    </row>
    <row r="1209" spans="1:18" s="5" customFormat="1" x14ac:dyDescent="0.2">
      <c r="A1209" s="1"/>
      <c r="B1209" s="1"/>
      <c r="C1209" s="2"/>
      <c r="D1209" s="3"/>
      <c r="E1209" s="4"/>
      <c r="F1209" s="4"/>
      <c r="G1209" s="5" t="str">
        <f t="shared" si="23"/>
        <v xml:space="preserve">  </v>
      </c>
      <c r="I1209" s="1"/>
      <c r="J1209" s="1"/>
      <c r="K1209" s="6"/>
      <c r="L1209" s="6"/>
      <c r="M1209" s="6"/>
      <c r="N1209" s="6"/>
      <c r="O1209" s="6"/>
      <c r="P1209" s="7"/>
      <c r="Q1209" s="1"/>
      <c r="R1209" s="1"/>
    </row>
    <row r="1210" spans="1:18" s="5" customFormat="1" x14ac:dyDescent="0.2">
      <c r="A1210" s="1"/>
      <c r="B1210" s="1"/>
      <c r="C1210" s="2"/>
      <c r="D1210" s="3"/>
      <c r="E1210" s="4"/>
      <c r="F1210" s="4"/>
      <c r="G1210" s="5" t="str">
        <f t="shared" ref="G1210:G1273" si="24">IF(E1210=0,"  ",(IF(F1210=0,"  ",+E1210*F1210)))</f>
        <v xml:space="preserve">  </v>
      </c>
      <c r="I1210" s="1"/>
      <c r="J1210" s="1"/>
      <c r="K1210" s="6"/>
      <c r="L1210" s="6"/>
      <c r="M1210" s="6"/>
      <c r="N1210" s="6"/>
      <c r="O1210" s="6"/>
      <c r="P1210" s="7"/>
      <c r="Q1210" s="1"/>
      <c r="R1210" s="1"/>
    </row>
    <row r="1211" spans="1:18" s="5" customFormat="1" x14ac:dyDescent="0.2">
      <c r="A1211" s="1"/>
      <c r="B1211" s="1"/>
      <c r="C1211" s="2"/>
      <c r="D1211" s="3"/>
      <c r="E1211" s="4"/>
      <c r="F1211" s="4"/>
      <c r="G1211" s="5" t="str">
        <f t="shared" si="24"/>
        <v xml:space="preserve">  </v>
      </c>
      <c r="I1211" s="1"/>
      <c r="J1211" s="1"/>
      <c r="K1211" s="6"/>
      <c r="L1211" s="6"/>
      <c r="M1211" s="6"/>
      <c r="N1211" s="6"/>
      <c r="O1211" s="6"/>
      <c r="P1211" s="7"/>
      <c r="Q1211" s="1"/>
      <c r="R1211" s="1"/>
    </row>
    <row r="1212" spans="1:18" s="5" customFormat="1" x14ac:dyDescent="0.2">
      <c r="A1212" s="1"/>
      <c r="B1212" s="1"/>
      <c r="C1212" s="2"/>
      <c r="D1212" s="3"/>
      <c r="E1212" s="4"/>
      <c r="F1212" s="4"/>
      <c r="G1212" s="5" t="str">
        <f t="shared" si="24"/>
        <v xml:space="preserve">  </v>
      </c>
      <c r="I1212" s="1"/>
      <c r="J1212" s="1"/>
      <c r="K1212" s="6"/>
      <c r="L1212" s="6"/>
      <c r="M1212" s="6"/>
      <c r="N1212" s="6"/>
      <c r="O1212" s="6"/>
      <c r="P1212" s="7"/>
      <c r="Q1212" s="1"/>
      <c r="R1212" s="1"/>
    </row>
    <row r="1213" spans="1:18" s="5" customFormat="1" x14ac:dyDescent="0.2">
      <c r="A1213" s="1"/>
      <c r="B1213" s="1"/>
      <c r="C1213" s="2"/>
      <c r="D1213" s="3"/>
      <c r="E1213" s="4"/>
      <c r="F1213" s="4"/>
      <c r="G1213" s="5" t="str">
        <f t="shared" si="24"/>
        <v xml:space="preserve">  </v>
      </c>
      <c r="I1213" s="1"/>
      <c r="J1213" s="1"/>
      <c r="K1213" s="6"/>
      <c r="L1213" s="6"/>
      <c r="M1213" s="6"/>
      <c r="N1213" s="6"/>
      <c r="O1213" s="6"/>
      <c r="P1213" s="7"/>
      <c r="Q1213" s="1"/>
      <c r="R1213" s="1"/>
    </row>
    <row r="1214" spans="1:18" s="5" customFormat="1" x14ac:dyDescent="0.2">
      <c r="A1214" s="1"/>
      <c r="B1214" s="1"/>
      <c r="C1214" s="2"/>
      <c r="D1214" s="3"/>
      <c r="E1214" s="4"/>
      <c r="F1214" s="4"/>
      <c r="G1214" s="5" t="str">
        <f t="shared" si="24"/>
        <v xml:space="preserve">  </v>
      </c>
      <c r="I1214" s="1"/>
      <c r="J1214" s="1"/>
      <c r="K1214" s="6"/>
      <c r="L1214" s="6"/>
      <c r="M1214" s="6"/>
      <c r="N1214" s="6"/>
      <c r="O1214" s="6"/>
      <c r="P1214" s="7"/>
      <c r="Q1214" s="1"/>
      <c r="R1214" s="1"/>
    </row>
    <row r="1215" spans="1:18" s="5" customFormat="1" x14ac:dyDescent="0.2">
      <c r="A1215" s="1"/>
      <c r="B1215" s="1"/>
      <c r="C1215" s="2"/>
      <c r="D1215" s="3"/>
      <c r="E1215" s="4"/>
      <c r="F1215" s="4"/>
      <c r="G1215" s="5" t="str">
        <f t="shared" si="24"/>
        <v xml:space="preserve">  </v>
      </c>
      <c r="I1215" s="1"/>
      <c r="J1215" s="1"/>
      <c r="K1215" s="6"/>
      <c r="L1215" s="6"/>
      <c r="M1215" s="6"/>
      <c r="N1215" s="6"/>
      <c r="O1215" s="6"/>
      <c r="P1215" s="7"/>
      <c r="Q1215" s="1"/>
      <c r="R1215" s="1"/>
    </row>
    <row r="1216" spans="1:18" s="5" customFormat="1" x14ac:dyDescent="0.2">
      <c r="A1216" s="1"/>
      <c r="B1216" s="1"/>
      <c r="C1216" s="2"/>
      <c r="D1216" s="3"/>
      <c r="E1216" s="4"/>
      <c r="F1216" s="4"/>
      <c r="G1216" s="5" t="str">
        <f t="shared" si="24"/>
        <v xml:space="preserve">  </v>
      </c>
      <c r="I1216" s="1"/>
      <c r="J1216" s="1"/>
      <c r="K1216" s="6"/>
      <c r="L1216" s="6"/>
      <c r="M1216" s="6"/>
      <c r="N1216" s="6"/>
      <c r="O1216" s="6"/>
      <c r="P1216" s="7"/>
      <c r="Q1216" s="1"/>
      <c r="R1216" s="1"/>
    </row>
    <row r="1217" spans="1:18" s="5" customFormat="1" x14ac:dyDescent="0.2">
      <c r="A1217" s="1"/>
      <c r="B1217" s="1"/>
      <c r="C1217" s="2"/>
      <c r="D1217" s="3"/>
      <c r="E1217" s="4"/>
      <c r="F1217" s="4"/>
      <c r="G1217" s="5" t="str">
        <f t="shared" si="24"/>
        <v xml:space="preserve">  </v>
      </c>
      <c r="I1217" s="1"/>
      <c r="J1217" s="1"/>
      <c r="K1217" s="6"/>
      <c r="L1217" s="6"/>
      <c r="M1217" s="6"/>
      <c r="N1217" s="6"/>
      <c r="O1217" s="6"/>
      <c r="P1217" s="7"/>
      <c r="Q1217" s="1"/>
      <c r="R1217" s="1"/>
    </row>
    <row r="1218" spans="1:18" s="5" customFormat="1" x14ac:dyDescent="0.2">
      <c r="A1218" s="1"/>
      <c r="B1218" s="1"/>
      <c r="C1218" s="2"/>
      <c r="D1218" s="3"/>
      <c r="E1218" s="4"/>
      <c r="F1218" s="4"/>
      <c r="G1218" s="5" t="str">
        <f t="shared" si="24"/>
        <v xml:space="preserve">  </v>
      </c>
      <c r="I1218" s="1"/>
      <c r="J1218" s="1"/>
      <c r="K1218" s="6"/>
      <c r="L1218" s="6"/>
      <c r="M1218" s="6"/>
      <c r="N1218" s="6"/>
      <c r="O1218" s="6"/>
      <c r="P1218" s="7"/>
      <c r="Q1218" s="1"/>
      <c r="R1218" s="1"/>
    </row>
    <row r="1219" spans="1:18" s="5" customFormat="1" x14ac:dyDescent="0.2">
      <c r="A1219" s="1"/>
      <c r="B1219" s="1"/>
      <c r="C1219" s="2"/>
      <c r="D1219" s="3"/>
      <c r="E1219" s="4"/>
      <c r="F1219" s="4"/>
      <c r="G1219" s="5" t="str">
        <f t="shared" si="24"/>
        <v xml:space="preserve">  </v>
      </c>
      <c r="I1219" s="1"/>
      <c r="J1219" s="1"/>
      <c r="K1219" s="6"/>
      <c r="L1219" s="6"/>
      <c r="M1219" s="6"/>
      <c r="N1219" s="6"/>
      <c r="O1219" s="6"/>
      <c r="P1219" s="7"/>
      <c r="Q1219" s="1"/>
      <c r="R1219" s="1"/>
    </row>
    <row r="1220" spans="1:18" s="5" customFormat="1" x14ac:dyDescent="0.2">
      <c r="A1220" s="1"/>
      <c r="B1220" s="1"/>
      <c r="C1220" s="2"/>
      <c r="D1220" s="3"/>
      <c r="E1220" s="4"/>
      <c r="F1220" s="4"/>
      <c r="G1220" s="5" t="str">
        <f t="shared" si="24"/>
        <v xml:space="preserve">  </v>
      </c>
      <c r="I1220" s="1"/>
      <c r="J1220" s="1"/>
      <c r="K1220" s="6"/>
      <c r="L1220" s="6"/>
      <c r="M1220" s="6"/>
      <c r="N1220" s="6"/>
      <c r="O1220" s="6"/>
      <c r="P1220" s="7"/>
      <c r="Q1220" s="1"/>
      <c r="R1220" s="1"/>
    </row>
    <row r="1221" spans="1:18" s="5" customFormat="1" x14ac:dyDescent="0.2">
      <c r="A1221" s="1"/>
      <c r="B1221" s="1"/>
      <c r="C1221" s="2"/>
      <c r="D1221" s="3"/>
      <c r="E1221" s="4"/>
      <c r="F1221" s="4"/>
      <c r="G1221" s="5" t="str">
        <f t="shared" si="24"/>
        <v xml:space="preserve">  </v>
      </c>
      <c r="I1221" s="1"/>
      <c r="J1221" s="1"/>
      <c r="K1221" s="6"/>
      <c r="L1221" s="6"/>
      <c r="M1221" s="6"/>
      <c r="N1221" s="6"/>
      <c r="O1221" s="6"/>
      <c r="P1221" s="7"/>
      <c r="Q1221" s="1"/>
      <c r="R1221" s="1"/>
    </row>
    <row r="1222" spans="1:18" s="5" customFormat="1" x14ac:dyDescent="0.2">
      <c r="A1222" s="1"/>
      <c r="B1222" s="1"/>
      <c r="C1222" s="2"/>
      <c r="D1222" s="3"/>
      <c r="E1222" s="4"/>
      <c r="F1222" s="4"/>
      <c r="G1222" s="5" t="str">
        <f t="shared" si="24"/>
        <v xml:space="preserve">  </v>
      </c>
      <c r="I1222" s="1"/>
      <c r="J1222" s="1"/>
      <c r="K1222" s="6"/>
      <c r="L1222" s="6"/>
      <c r="M1222" s="6"/>
      <c r="N1222" s="6"/>
      <c r="O1222" s="6"/>
      <c r="P1222" s="7"/>
      <c r="Q1222" s="1"/>
      <c r="R1222" s="1"/>
    </row>
    <row r="1223" spans="1:18" s="5" customFormat="1" x14ac:dyDescent="0.2">
      <c r="A1223" s="1"/>
      <c r="B1223" s="1"/>
      <c r="C1223" s="2"/>
      <c r="D1223" s="3"/>
      <c r="E1223" s="4"/>
      <c r="F1223" s="4"/>
      <c r="G1223" s="5" t="str">
        <f t="shared" si="24"/>
        <v xml:space="preserve">  </v>
      </c>
      <c r="I1223" s="1"/>
      <c r="J1223" s="1"/>
      <c r="K1223" s="6"/>
      <c r="L1223" s="6"/>
      <c r="M1223" s="6"/>
      <c r="N1223" s="6"/>
      <c r="O1223" s="6"/>
      <c r="P1223" s="7"/>
      <c r="Q1223" s="1"/>
      <c r="R1223" s="1"/>
    </row>
    <row r="1224" spans="1:18" s="5" customFormat="1" x14ac:dyDescent="0.2">
      <c r="A1224" s="1"/>
      <c r="B1224" s="1"/>
      <c r="C1224" s="2"/>
      <c r="D1224" s="3"/>
      <c r="E1224" s="4"/>
      <c r="F1224" s="4"/>
      <c r="G1224" s="5" t="str">
        <f t="shared" si="24"/>
        <v xml:space="preserve">  </v>
      </c>
      <c r="I1224" s="1"/>
      <c r="J1224" s="1"/>
      <c r="K1224" s="6"/>
      <c r="L1224" s="6"/>
      <c r="M1224" s="6"/>
      <c r="N1224" s="6"/>
      <c r="O1224" s="6"/>
      <c r="P1224" s="7"/>
      <c r="Q1224" s="1"/>
      <c r="R1224" s="1"/>
    </row>
    <row r="1225" spans="1:18" s="5" customFormat="1" x14ac:dyDescent="0.2">
      <c r="A1225" s="1"/>
      <c r="B1225" s="1"/>
      <c r="C1225" s="2"/>
      <c r="D1225" s="3"/>
      <c r="E1225" s="4"/>
      <c r="F1225" s="4"/>
      <c r="G1225" s="5" t="str">
        <f t="shared" si="24"/>
        <v xml:space="preserve">  </v>
      </c>
      <c r="I1225" s="1"/>
      <c r="J1225" s="1"/>
      <c r="K1225" s="6"/>
      <c r="L1225" s="6"/>
      <c r="M1225" s="6"/>
      <c r="N1225" s="6"/>
      <c r="O1225" s="6"/>
      <c r="P1225" s="7"/>
      <c r="Q1225" s="1"/>
      <c r="R1225" s="1"/>
    </row>
    <row r="1226" spans="1:18" s="5" customFormat="1" x14ac:dyDescent="0.2">
      <c r="A1226" s="1"/>
      <c r="B1226" s="1"/>
      <c r="C1226" s="2"/>
      <c r="D1226" s="3"/>
      <c r="E1226" s="4"/>
      <c r="F1226" s="4"/>
      <c r="G1226" s="5" t="str">
        <f t="shared" si="24"/>
        <v xml:space="preserve">  </v>
      </c>
      <c r="I1226" s="1"/>
      <c r="J1226" s="1"/>
      <c r="K1226" s="6"/>
      <c r="L1226" s="6"/>
      <c r="M1226" s="6"/>
      <c r="N1226" s="6"/>
      <c r="O1226" s="6"/>
      <c r="P1226" s="7"/>
      <c r="Q1226" s="1"/>
      <c r="R1226" s="1"/>
    </row>
    <row r="1227" spans="1:18" s="5" customFormat="1" x14ac:dyDescent="0.2">
      <c r="A1227" s="1"/>
      <c r="B1227" s="1"/>
      <c r="C1227" s="2"/>
      <c r="D1227" s="3"/>
      <c r="E1227" s="4"/>
      <c r="F1227" s="4"/>
      <c r="G1227" s="5" t="str">
        <f t="shared" si="24"/>
        <v xml:space="preserve">  </v>
      </c>
      <c r="I1227" s="1"/>
      <c r="J1227" s="1"/>
      <c r="K1227" s="6"/>
      <c r="L1227" s="6"/>
      <c r="M1227" s="6"/>
      <c r="N1227" s="6"/>
      <c r="O1227" s="6"/>
      <c r="P1227" s="7"/>
      <c r="Q1227" s="1"/>
      <c r="R1227" s="1"/>
    </row>
    <row r="1228" spans="1:18" s="5" customFormat="1" x14ac:dyDescent="0.2">
      <c r="A1228" s="1"/>
      <c r="B1228" s="1"/>
      <c r="C1228" s="2"/>
      <c r="D1228" s="3"/>
      <c r="E1228" s="4"/>
      <c r="F1228" s="4"/>
      <c r="G1228" s="5" t="str">
        <f t="shared" si="24"/>
        <v xml:space="preserve">  </v>
      </c>
      <c r="I1228" s="1"/>
      <c r="J1228" s="1"/>
      <c r="K1228" s="6"/>
      <c r="L1228" s="6"/>
      <c r="M1228" s="6"/>
      <c r="N1228" s="6"/>
      <c r="O1228" s="6"/>
      <c r="P1228" s="7"/>
      <c r="Q1228" s="1"/>
      <c r="R1228" s="1"/>
    </row>
    <row r="1229" spans="1:18" s="5" customFormat="1" x14ac:dyDescent="0.2">
      <c r="A1229" s="1"/>
      <c r="B1229" s="1"/>
      <c r="C1229" s="2"/>
      <c r="D1229" s="3"/>
      <c r="E1229" s="4"/>
      <c r="F1229" s="4"/>
      <c r="G1229" s="5" t="str">
        <f t="shared" si="24"/>
        <v xml:space="preserve">  </v>
      </c>
      <c r="I1229" s="1"/>
      <c r="J1229" s="1"/>
      <c r="K1229" s="6"/>
      <c r="L1229" s="6"/>
      <c r="M1229" s="6"/>
      <c r="N1229" s="6"/>
      <c r="O1229" s="6"/>
      <c r="P1229" s="7"/>
      <c r="Q1229" s="1"/>
      <c r="R1229" s="1"/>
    </row>
    <row r="1230" spans="1:18" s="5" customFormat="1" x14ac:dyDescent="0.2">
      <c r="A1230" s="1"/>
      <c r="B1230" s="1"/>
      <c r="C1230" s="2"/>
      <c r="D1230" s="3"/>
      <c r="E1230" s="4"/>
      <c r="F1230" s="4"/>
      <c r="G1230" s="5" t="str">
        <f t="shared" si="24"/>
        <v xml:space="preserve">  </v>
      </c>
      <c r="I1230" s="1"/>
      <c r="J1230" s="1"/>
      <c r="K1230" s="6"/>
      <c r="L1230" s="6"/>
      <c r="M1230" s="6"/>
      <c r="N1230" s="6"/>
      <c r="O1230" s="6"/>
      <c r="P1230" s="7"/>
      <c r="Q1230" s="1"/>
      <c r="R1230" s="1"/>
    </row>
    <row r="1231" spans="1:18" s="5" customFormat="1" x14ac:dyDescent="0.2">
      <c r="A1231" s="1"/>
      <c r="B1231" s="1"/>
      <c r="C1231" s="2"/>
      <c r="D1231" s="3"/>
      <c r="E1231" s="4"/>
      <c r="F1231" s="4"/>
      <c r="G1231" s="5" t="str">
        <f t="shared" si="24"/>
        <v xml:space="preserve">  </v>
      </c>
      <c r="I1231" s="1"/>
      <c r="J1231" s="1"/>
      <c r="K1231" s="6"/>
      <c r="L1231" s="6"/>
      <c r="M1231" s="6"/>
      <c r="N1231" s="6"/>
      <c r="O1231" s="6"/>
      <c r="P1231" s="7"/>
      <c r="Q1231" s="1"/>
      <c r="R1231" s="1"/>
    </row>
    <row r="1232" spans="1:18" s="5" customFormat="1" x14ac:dyDescent="0.2">
      <c r="A1232" s="1"/>
      <c r="B1232" s="1"/>
      <c r="C1232" s="2"/>
      <c r="D1232" s="3"/>
      <c r="E1232" s="4"/>
      <c r="F1232" s="4"/>
      <c r="G1232" s="5" t="str">
        <f t="shared" si="24"/>
        <v xml:space="preserve">  </v>
      </c>
      <c r="I1232" s="1"/>
      <c r="J1232" s="1"/>
      <c r="K1232" s="6"/>
      <c r="L1232" s="6"/>
      <c r="M1232" s="6"/>
      <c r="N1232" s="6"/>
      <c r="O1232" s="6"/>
      <c r="P1232" s="7"/>
      <c r="Q1232" s="1"/>
      <c r="R1232" s="1"/>
    </row>
    <row r="1233" spans="1:18" s="5" customFormat="1" x14ac:dyDescent="0.2">
      <c r="A1233" s="1"/>
      <c r="B1233" s="1"/>
      <c r="C1233" s="2"/>
      <c r="D1233" s="3"/>
      <c r="E1233" s="4"/>
      <c r="F1233" s="4"/>
      <c r="G1233" s="5" t="str">
        <f t="shared" si="24"/>
        <v xml:space="preserve">  </v>
      </c>
      <c r="I1233" s="1"/>
      <c r="J1233" s="1"/>
      <c r="K1233" s="6"/>
      <c r="L1233" s="6"/>
      <c r="M1233" s="6"/>
      <c r="N1233" s="6"/>
      <c r="O1233" s="6"/>
      <c r="P1233" s="7"/>
      <c r="Q1233" s="1"/>
      <c r="R1233" s="1"/>
    </row>
    <row r="1234" spans="1:18" s="5" customFormat="1" x14ac:dyDescent="0.2">
      <c r="A1234" s="1"/>
      <c r="B1234" s="1"/>
      <c r="C1234" s="2"/>
      <c r="D1234" s="3"/>
      <c r="E1234" s="4"/>
      <c r="F1234" s="4"/>
      <c r="G1234" s="5" t="str">
        <f t="shared" si="24"/>
        <v xml:space="preserve">  </v>
      </c>
      <c r="I1234" s="1"/>
      <c r="J1234" s="1"/>
      <c r="K1234" s="6"/>
      <c r="L1234" s="6"/>
      <c r="M1234" s="6"/>
      <c r="N1234" s="6"/>
      <c r="O1234" s="6"/>
      <c r="P1234" s="7"/>
      <c r="Q1234" s="1"/>
      <c r="R1234" s="1"/>
    </row>
    <row r="1235" spans="1:18" s="5" customFormat="1" x14ac:dyDescent="0.2">
      <c r="A1235" s="1"/>
      <c r="B1235" s="1"/>
      <c r="C1235" s="2"/>
      <c r="D1235" s="3"/>
      <c r="E1235" s="4"/>
      <c r="F1235" s="4"/>
      <c r="G1235" s="5" t="str">
        <f t="shared" si="24"/>
        <v xml:space="preserve">  </v>
      </c>
      <c r="I1235" s="1"/>
      <c r="J1235" s="1"/>
      <c r="K1235" s="6"/>
      <c r="L1235" s="6"/>
      <c r="M1235" s="6"/>
      <c r="N1235" s="6"/>
      <c r="O1235" s="6"/>
      <c r="P1235" s="7"/>
      <c r="Q1235" s="1"/>
      <c r="R1235" s="1"/>
    </row>
    <row r="1236" spans="1:18" s="5" customFormat="1" x14ac:dyDescent="0.2">
      <c r="A1236" s="1"/>
      <c r="B1236" s="1"/>
      <c r="C1236" s="2"/>
      <c r="D1236" s="3"/>
      <c r="E1236" s="4"/>
      <c r="F1236" s="4"/>
      <c r="G1236" s="5" t="str">
        <f t="shared" si="24"/>
        <v xml:space="preserve">  </v>
      </c>
      <c r="I1236" s="1"/>
      <c r="J1236" s="1"/>
      <c r="K1236" s="6"/>
      <c r="L1236" s="6"/>
      <c r="M1236" s="6"/>
      <c r="N1236" s="6"/>
      <c r="O1236" s="6"/>
      <c r="P1236" s="7"/>
      <c r="Q1236" s="1"/>
      <c r="R1236" s="1"/>
    </row>
    <row r="1237" spans="1:18" s="5" customFormat="1" x14ac:dyDescent="0.2">
      <c r="A1237" s="1"/>
      <c r="B1237" s="1"/>
      <c r="C1237" s="2"/>
      <c r="D1237" s="3"/>
      <c r="E1237" s="4"/>
      <c r="F1237" s="4"/>
      <c r="G1237" s="5" t="str">
        <f t="shared" si="24"/>
        <v xml:space="preserve">  </v>
      </c>
      <c r="I1237" s="1"/>
      <c r="J1237" s="1"/>
      <c r="K1237" s="6"/>
      <c r="L1237" s="6"/>
      <c r="M1237" s="6"/>
      <c r="N1237" s="6"/>
      <c r="O1237" s="6"/>
      <c r="P1237" s="7"/>
      <c r="Q1237" s="1"/>
      <c r="R1237" s="1"/>
    </row>
    <row r="1238" spans="1:18" s="5" customFormat="1" x14ac:dyDescent="0.2">
      <c r="A1238" s="1"/>
      <c r="B1238" s="1"/>
      <c r="C1238" s="2"/>
      <c r="D1238" s="3"/>
      <c r="E1238" s="4"/>
      <c r="F1238" s="4"/>
      <c r="G1238" s="5" t="str">
        <f t="shared" si="24"/>
        <v xml:space="preserve">  </v>
      </c>
      <c r="I1238" s="1"/>
      <c r="J1238" s="1"/>
      <c r="K1238" s="6"/>
      <c r="L1238" s="6"/>
      <c r="M1238" s="6"/>
      <c r="N1238" s="6"/>
      <c r="O1238" s="6"/>
      <c r="P1238" s="7"/>
      <c r="Q1238" s="1"/>
      <c r="R1238" s="1"/>
    </row>
    <row r="1239" spans="1:18" s="5" customFormat="1" x14ac:dyDescent="0.2">
      <c r="A1239" s="1"/>
      <c r="B1239" s="1"/>
      <c r="C1239" s="2"/>
      <c r="D1239" s="3"/>
      <c r="E1239" s="4"/>
      <c r="F1239" s="4"/>
      <c r="G1239" s="5" t="str">
        <f t="shared" si="24"/>
        <v xml:space="preserve">  </v>
      </c>
      <c r="I1239" s="1"/>
      <c r="J1239" s="1"/>
      <c r="K1239" s="6"/>
      <c r="L1239" s="6"/>
      <c r="M1239" s="6"/>
      <c r="N1239" s="6"/>
      <c r="O1239" s="6"/>
      <c r="P1239" s="7"/>
      <c r="Q1239" s="1"/>
      <c r="R1239" s="1"/>
    </row>
    <row r="1240" spans="1:18" s="5" customFormat="1" x14ac:dyDescent="0.2">
      <c r="A1240" s="1"/>
      <c r="B1240" s="1"/>
      <c r="C1240" s="2"/>
      <c r="D1240" s="3"/>
      <c r="E1240" s="4"/>
      <c r="F1240" s="4"/>
      <c r="G1240" s="5" t="str">
        <f t="shared" si="24"/>
        <v xml:space="preserve">  </v>
      </c>
      <c r="I1240" s="1"/>
      <c r="J1240" s="1"/>
      <c r="K1240" s="6"/>
      <c r="L1240" s="6"/>
      <c r="M1240" s="6"/>
      <c r="N1240" s="6"/>
      <c r="O1240" s="6"/>
      <c r="P1240" s="7"/>
      <c r="Q1240" s="1"/>
      <c r="R1240" s="1"/>
    </row>
    <row r="1241" spans="1:18" s="5" customFormat="1" x14ac:dyDescent="0.2">
      <c r="A1241" s="1"/>
      <c r="B1241" s="1"/>
      <c r="C1241" s="2"/>
      <c r="D1241" s="3"/>
      <c r="E1241" s="4"/>
      <c r="F1241" s="4"/>
      <c r="G1241" s="5" t="str">
        <f t="shared" si="24"/>
        <v xml:space="preserve">  </v>
      </c>
      <c r="I1241" s="1"/>
      <c r="J1241" s="1"/>
      <c r="K1241" s="6"/>
      <c r="L1241" s="6"/>
      <c r="M1241" s="6"/>
      <c r="N1241" s="6"/>
      <c r="O1241" s="6"/>
      <c r="P1241" s="7"/>
      <c r="Q1241" s="1"/>
      <c r="R1241" s="1"/>
    </row>
    <row r="1242" spans="1:18" s="5" customFormat="1" x14ac:dyDescent="0.2">
      <c r="A1242" s="1"/>
      <c r="B1242" s="1"/>
      <c r="C1242" s="2"/>
      <c r="D1242" s="3"/>
      <c r="E1242" s="4"/>
      <c r="F1242" s="4"/>
      <c r="G1242" s="5" t="str">
        <f t="shared" si="24"/>
        <v xml:space="preserve">  </v>
      </c>
      <c r="I1242" s="1"/>
      <c r="J1242" s="1"/>
      <c r="K1242" s="6"/>
      <c r="L1242" s="6"/>
      <c r="M1242" s="6"/>
      <c r="N1242" s="6"/>
      <c r="O1242" s="6"/>
      <c r="P1242" s="7"/>
      <c r="Q1242" s="1"/>
      <c r="R1242" s="1"/>
    </row>
    <row r="1243" spans="1:18" s="5" customFormat="1" x14ac:dyDescent="0.2">
      <c r="A1243" s="1"/>
      <c r="B1243" s="1"/>
      <c r="C1243" s="2"/>
      <c r="D1243" s="3"/>
      <c r="E1243" s="4"/>
      <c r="F1243" s="4"/>
      <c r="G1243" s="5" t="str">
        <f t="shared" si="24"/>
        <v xml:space="preserve">  </v>
      </c>
      <c r="I1243" s="1"/>
      <c r="J1243" s="1"/>
      <c r="K1243" s="6"/>
      <c r="L1243" s="6"/>
      <c r="M1243" s="6"/>
      <c r="N1243" s="6"/>
      <c r="O1243" s="6"/>
      <c r="P1243" s="7"/>
      <c r="Q1243" s="1"/>
      <c r="R1243" s="1"/>
    </row>
    <row r="1244" spans="1:18" s="5" customFormat="1" x14ac:dyDescent="0.2">
      <c r="A1244" s="1"/>
      <c r="B1244" s="1"/>
      <c r="C1244" s="2"/>
      <c r="D1244" s="3"/>
      <c r="E1244" s="4"/>
      <c r="F1244" s="4"/>
      <c r="G1244" s="5" t="str">
        <f t="shared" si="24"/>
        <v xml:space="preserve">  </v>
      </c>
      <c r="I1244" s="1"/>
      <c r="J1244" s="1"/>
      <c r="K1244" s="6"/>
      <c r="L1244" s="6"/>
      <c r="M1244" s="6"/>
      <c r="N1244" s="6"/>
      <c r="O1244" s="6"/>
      <c r="P1244" s="7"/>
      <c r="Q1244" s="1"/>
      <c r="R1244" s="1"/>
    </row>
    <row r="1245" spans="1:18" s="5" customFormat="1" x14ac:dyDescent="0.2">
      <c r="A1245" s="1"/>
      <c r="B1245" s="1"/>
      <c r="C1245" s="2"/>
      <c r="D1245" s="3"/>
      <c r="E1245" s="4"/>
      <c r="F1245" s="4"/>
      <c r="G1245" s="5" t="str">
        <f t="shared" si="24"/>
        <v xml:space="preserve">  </v>
      </c>
      <c r="I1245" s="1"/>
      <c r="J1245" s="1"/>
      <c r="K1245" s="6"/>
      <c r="L1245" s="6"/>
      <c r="M1245" s="6"/>
      <c r="N1245" s="6"/>
      <c r="O1245" s="6"/>
      <c r="P1245" s="7"/>
      <c r="Q1245" s="1"/>
      <c r="R1245" s="1"/>
    </row>
    <row r="1246" spans="1:18" s="5" customFormat="1" x14ac:dyDescent="0.2">
      <c r="A1246" s="1"/>
      <c r="B1246" s="1"/>
      <c r="C1246" s="2"/>
      <c r="D1246" s="3"/>
      <c r="E1246" s="4"/>
      <c r="F1246" s="4"/>
      <c r="G1246" s="5" t="str">
        <f t="shared" si="24"/>
        <v xml:space="preserve">  </v>
      </c>
      <c r="I1246" s="1"/>
      <c r="J1246" s="1"/>
      <c r="K1246" s="6"/>
      <c r="L1246" s="6"/>
      <c r="M1246" s="6"/>
      <c r="N1246" s="6"/>
      <c r="O1246" s="6"/>
      <c r="P1246" s="7"/>
      <c r="Q1246" s="1"/>
      <c r="R1246" s="1"/>
    </row>
    <row r="1247" spans="1:18" s="5" customFormat="1" x14ac:dyDescent="0.2">
      <c r="A1247" s="1"/>
      <c r="B1247" s="1"/>
      <c r="C1247" s="2"/>
      <c r="D1247" s="3"/>
      <c r="E1247" s="4"/>
      <c r="F1247" s="4"/>
      <c r="G1247" s="5" t="str">
        <f t="shared" si="24"/>
        <v xml:space="preserve">  </v>
      </c>
      <c r="I1247" s="1"/>
      <c r="J1247" s="1"/>
      <c r="K1247" s="6"/>
      <c r="L1247" s="6"/>
      <c r="M1247" s="6"/>
      <c r="N1247" s="6"/>
      <c r="O1247" s="6"/>
      <c r="P1247" s="7"/>
      <c r="Q1247" s="1"/>
      <c r="R1247" s="1"/>
    </row>
    <row r="1248" spans="1:18" s="5" customFormat="1" x14ac:dyDescent="0.2">
      <c r="A1248" s="1"/>
      <c r="B1248" s="1"/>
      <c r="C1248" s="2"/>
      <c r="D1248" s="3"/>
      <c r="E1248" s="4"/>
      <c r="F1248" s="4"/>
      <c r="G1248" s="5" t="str">
        <f t="shared" si="24"/>
        <v xml:space="preserve">  </v>
      </c>
      <c r="I1248" s="1"/>
      <c r="J1248" s="1"/>
      <c r="K1248" s="6"/>
      <c r="L1248" s="6"/>
      <c r="M1248" s="6"/>
      <c r="N1248" s="6"/>
      <c r="O1248" s="6"/>
      <c r="P1248" s="7"/>
      <c r="Q1248" s="1"/>
      <c r="R1248" s="1"/>
    </row>
    <row r="1249" spans="1:18" s="5" customFormat="1" x14ac:dyDescent="0.2">
      <c r="A1249" s="1"/>
      <c r="B1249" s="1"/>
      <c r="C1249" s="2"/>
      <c r="D1249" s="3"/>
      <c r="E1249" s="4"/>
      <c r="F1249" s="4"/>
      <c r="G1249" s="5" t="str">
        <f t="shared" si="24"/>
        <v xml:space="preserve">  </v>
      </c>
      <c r="I1249" s="1"/>
      <c r="J1249" s="1"/>
      <c r="K1249" s="6"/>
      <c r="L1249" s="6"/>
      <c r="M1249" s="6"/>
      <c r="N1249" s="6"/>
      <c r="O1249" s="6"/>
      <c r="P1249" s="7"/>
      <c r="Q1249" s="1"/>
      <c r="R1249" s="1"/>
    </row>
    <row r="1250" spans="1:18" s="5" customFormat="1" x14ac:dyDescent="0.2">
      <c r="A1250" s="1"/>
      <c r="B1250" s="1"/>
      <c r="C1250" s="2"/>
      <c r="D1250" s="3"/>
      <c r="E1250" s="4"/>
      <c r="F1250" s="4"/>
      <c r="G1250" s="5" t="str">
        <f t="shared" si="24"/>
        <v xml:space="preserve">  </v>
      </c>
      <c r="I1250" s="1"/>
      <c r="J1250" s="1"/>
      <c r="K1250" s="6"/>
      <c r="L1250" s="6"/>
      <c r="M1250" s="6"/>
      <c r="N1250" s="6"/>
      <c r="O1250" s="6"/>
      <c r="P1250" s="7"/>
      <c r="Q1250" s="1"/>
      <c r="R1250" s="1"/>
    </row>
    <row r="1251" spans="1:18" s="5" customFormat="1" x14ac:dyDescent="0.2">
      <c r="A1251" s="1"/>
      <c r="B1251" s="1"/>
      <c r="C1251" s="2"/>
      <c r="D1251" s="3"/>
      <c r="E1251" s="4"/>
      <c r="F1251" s="4"/>
      <c r="G1251" s="5" t="str">
        <f t="shared" si="24"/>
        <v xml:space="preserve">  </v>
      </c>
      <c r="I1251" s="1"/>
      <c r="J1251" s="1"/>
      <c r="K1251" s="6"/>
      <c r="L1251" s="6"/>
      <c r="M1251" s="6"/>
      <c r="N1251" s="6"/>
      <c r="O1251" s="6"/>
      <c r="P1251" s="7"/>
      <c r="Q1251" s="1"/>
      <c r="R1251" s="1"/>
    </row>
    <row r="1252" spans="1:18" s="5" customFormat="1" x14ac:dyDescent="0.2">
      <c r="A1252" s="1"/>
      <c r="B1252" s="1"/>
      <c r="C1252" s="2"/>
      <c r="D1252" s="3"/>
      <c r="E1252" s="4"/>
      <c r="F1252" s="4"/>
      <c r="G1252" s="5" t="str">
        <f t="shared" si="24"/>
        <v xml:space="preserve">  </v>
      </c>
      <c r="I1252" s="1"/>
      <c r="J1252" s="1"/>
      <c r="K1252" s="6"/>
      <c r="L1252" s="6"/>
      <c r="M1252" s="6"/>
      <c r="N1252" s="6"/>
      <c r="O1252" s="6"/>
      <c r="P1252" s="7"/>
      <c r="Q1252" s="1"/>
      <c r="R1252" s="1"/>
    </row>
    <row r="1253" spans="1:18" s="5" customFormat="1" x14ac:dyDescent="0.2">
      <c r="A1253" s="1"/>
      <c r="B1253" s="1"/>
      <c r="C1253" s="2"/>
      <c r="D1253" s="3"/>
      <c r="E1253" s="4"/>
      <c r="F1253" s="4"/>
      <c r="G1253" s="5" t="str">
        <f t="shared" si="24"/>
        <v xml:space="preserve">  </v>
      </c>
      <c r="I1253" s="1"/>
      <c r="J1253" s="1"/>
      <c r="K1253" s="6"/>
      <c r="L1253" s="6"/>
      <c r="M1253" s="6"/>
      <c r="N1253" s="6"/>
      <c r="O1253" s="6"/>
      <c r="P1253" s="7"/>
      <c r="Q1253" s="1"/>
      <c r="R1253" s="1"/>
    </row>
    <row r="1254" spans="1:18" s="5" customFormat="1" x14ac:dyDescent="0.2">
      <c r="A1254" s="1"/>
      <c r="B1254" s="1"/>
      <c r="C1254" s="2"/>
      <c r="D1254" s="3"/>
      <c r="E1254" s="4"/>
      <c r="F1254" s="4"/>
      <c r="G1254" s="5" t="str">
        <f t="shared" si="24"/>
        <v xml:space="preserve">  </v>
      </c>
      <c r="I1254" s="1"/>
      <c r="J1254" s="1"/>
      <c r="K1254" s="6"/>
      <c r="L1254" s="6"/>
      <c r="M1254" s="6"/>
      <c r="N1254" s="6"/>
      <c r="O1254" s="6"/>
      <c r="P1254" s="7"/>
      <c r="Q1254" s="1"/>
      <c r="R1254" s="1"/>
    </row>
    <row r="1255" spans="1:18" s="5" customFormat="1" x14ac:dyDescent="0.2">
      <c r="A1255" s="1"/>
      <c r="B1255" s="1"/>
      <c r="C1255" s="2"/>
      <c r="D1255" s="3"/>
      <c r="E1255" s="4"/>
      <c r="F1255" s="4"/>
      <c r="G1255" s="5" t="str">
        <f t="shared" si="24"/>
        <v xml:space="preserve">  </v>
      </c>
      <c r="I1255" s="1"/>
      <c r="J1255" s="1"/>
      <c r="K1255" s="6"/>
      <c r="L1255" s="6"/>
      <c r="M1255" s="6"/>
      <c r="N1255" s="6"/>
      <c r="O1255" s="6"/>
      <c r="P1255" s="7"/>
      <c r="Q1255" s="1"/>
      <c r="R1255" s="1"/>
    </row>
    <row r="1256" spans="1:18" s="5" customFormat="1" x14ac:dyDescent="0.2">
      <c r="A1256" s="1"/>
      <c r="B1256" s="1"/>
      <c r="C1256" s="2"/>
      <c r="D1256" s="3"/>
      <c r="E1256" s="4"/>
      <c r="F1256" s="4"/>
      <c r="G1256" s="5" t="str">
        <f t="shared" si="24"/>
        <v xml:space="preserve">  </v>
      </c>
      <c r="I1256" s="1"/>
      <c r="J1256" s="1"/>
      <c r="K1256" s="6"/>
      <c r="L1256" s="6"/>
      <c r="M1256" s="6"/>
      <c r="N1256" s="6"/>
      <c r="O1256" s="6"/>
      <c r="P1256" s="7"/>
      <c r="Q1256" s="1"/>
      <c r="R1256" s="1"/>
    </row>
    <row r="1257" spans="1:18" s="5" customFormat="1" x14ac:dyDescent="0.2">
      <c r="A1257" s="1"/>
      <c r="B1257" s="1"/>
      <c r="C1257" s="2"/>
      <c r="D1257" s="3"/>
      <c r="E1257" s="4"/>
      <c r="F1257" s="4"/>
      <c r="G1257" s="5" t="str">
        <f t="shared" si="24"/>
        <v xml:space="preserve">  </v>
      </c>
      <c r="I1257" s="1"/>
      <c r="J1257" s="1"/>
      <c r="K1257" s="6"/>
      <c r="L1257" s="6"/>
      <c r="M1257" s="6"/>
      <c r="N1257" s="6"/>
      <c r="O1257" s="6"/>
      <c r="P1257" s="7"/>
      <c r="Q1257" s="1"/>
      <c r="R1257" s="1"/>
    </row>
    <row r="1258" spans="1:18" s="5" customFormat="1" x14ac:dyDescent="0.2">
      <c r="A1258" s="1"/>
      <c r="B1258" s="1"/>
      <c r="C1258" s="2"/>
      <c r="D1258" s="3"/>
      <c r="E1258" s="4"/>
      <c r="F1258" s="4"/>
      <c r="G1258" s="5" t="str">
        <f t="shared" si="24"/>
        <v xml:space="preserve">  </v>
      </c>
      <c r="I1258" s="1"/>
      <c r="J1258" s="1"/>
      <c r="K1258" s="6"/>
      <c r="L1258" s="6"/>
      <c r="M1258" s="6"/>
      <c r="N1258" s="6"/>
      <c r="O1258" s="6"/>
      <c r="P1258" s="7"/>
      <c r="Q1258" s="1"/>
      <c r="R1258" s="1"/>
    </row>
    <row r="1259" spans="1:18" s="5" customFormat="1" x14ac:dyDescent="0.2">
      <c r="A1259" s="1"/>
      <c r="B1259" s="1"/>
      <c r="C1259" s="2"/>
      <c r="D1259" s="3"/>
      <c r="E1259" s="4"/>
      <c r="F1259" s="4"/>
      <c r="G1259" s="5" t="str">
        <f t="shared" si="24"/>
        <v xml:space="preserve">  </v>
      </c>
      <c r="I1259" s="1"/>
      <c r="J1259" s="1"/>
      <c r="K1259" s="6"/>
      <c r="L1259" s="6"/>
      <c r="M1259" s="6"/>
      <c r="N1259" s="6"/>
      <c r="O1259" s="6"/>
      <c r="P1259" s="7"/>
      <c r="Q1259" s="1"/>
      <c r="R1259" s="1"/>
    </row>
    <row r="1260" spans="1:18" s="5" customFormat="1" x14ac:dyDescent="0.2">
      <c r="A1260" s="1"/>
      <c r="B1260" s="1"/>
      <c r="C1260" s="2"/>
      <c r="D1260" s="3"/>
      <c r="E1260" s="4"/>
      <c r="F1260" s="4"/>
      <c r="G1260" s="5" t="str">
        <f t="shared" si="24"/>
        <v xml:space="preserve">  </v>
      </c>
      <c r="I1260" s="1"/>
      <c r="J1260" s="1"/>
      <c r="K1260" s="6"/>
      <c r="L1260" s="6"/>
      <c r="M1260" s="6"/>
      <c r="N1260" s="6"/>
      <c r="O1260" s="6"/>
      <c r="P1260" s="7"/>
      <c r="Q1260" s="1"/>
      <c r="R1260" s="1"/>
    </row>
    <row r="1261" spans="1:18" s="5" customFormat="1" x14ac:dyDescent="0.2">
      <c r="A1261" s="1"/>
      <c r="B1261" s="1"/>
      <c r="C1261" s="2"/>
      <c r="D1261" s="3"/>
      <c r="E1261" s="4"/>
      <c r="F1261" s="4"/>
      <c r="G1261" s="5" t="str">
        <f t="shared" si="24"/>
        <v xml:space="preserve">  </v>
      </c>
      <c r="I1261" s="1"/>
      <c r="J1261" s="1"/>
      <c r="K1261" s="6"/>
      <c r="L1261" s="6"/>
      <c r="M1261" s="6"/>
      <c r="N1261" s="6"/>
      <c r="O1261" s="6"/>
      <c r="P1261" s="7"/>
      <c r="Q1261" s="1"/>
      <c r="R1261" s="1"/>
    </row>
    <row r="1262" spans="1:18" s="5" customFormat="1" x14ac:dyDescent="0.2">
      <c r="A1262" s="1"/>
      <c r="B1262" s="1"/>
      <c r="C1262" s="2"/>
      <c r="D1262" s="3"/>
      <c r="E1262" s="4"/>
      <c r="F1262" s="4"/>
      <c r="G1262" s="5" t="str">
        <f t="shared" si="24"/>
        <v xml:space="preserve">  </v>
      </c>
      <c r="I1262" s="1"/>
      <c r="J1262" s="1"/>
      <c r="K1262" s="6"/>
      <c r="L1262" s="6"/>
      <c r="M1262" s="6"/>
      <c r="N1262" s="6"/>
      <c r="O1262" s="6"/>
      <c r="P1262" s="7"/>
      <c r="Q1262" s="1"/>
      <c r="R1262" s="1"/>
    </row>
    <row r="1263" spans="1:18" s="5" customFormat="1" x14ac:dyDescent="0.2">
      <c r="A1263" s="1"/>
      <c r="B1263" s="1"/>
      <c r="C1263" s="2"/>
      <c r="D1263" s="3"/>
      <c r="E1263" s="4"/>
      <c r="F1263" s="4"/>
      <c r="G1263" s="5" t="str">
        <f t="shared" si="24"/>
        <v xml:space="preserve">  </v>
      </c>
      <c r="I1263" s="1"/>
      <c r="J1263" s="1"/>
      <c r="K1263" s="6"/>
      <c r="L1263" s="6"/>
      <c r="M1263" s="6"/>
      <c r="N1263" s="6"/>
      <c r="O1263" s="6"/>
      <c r="P1263" s="7"/>
      <c r="Q1263" s="1"/>
      <c r="R1263" s="1"/>
    </row>
    <row r="1264" spans="1:18" s="5" customFormat="1" x14ac:dyDescent="0.2">
      <c r="A1264" s="1"/>
      <c r="B1264" s="1"/>
      <c r="C1264" s="2"/>
      <c r="D1264" s="3"/>
      <c r="E1264" s="4"/>
      <c r="F1264" s="4"/>
      <c r="G1264" s="5" t="str">
        <f t="shared" si="24"/>
        <v xml:space="preserve">  </v>
      </c>
      <c r="I1264" s="1"/>
      <c r="J1264" s="1"/>
      <c r="K1264" s="6"/>
      <c r="L1264" s="6"/>
      <c r="M1264" s="6"/>
      <c r="N1264" s="6"/>
      <c r="O1264" s="6"/>
      <c r="P1264" s="7"/>
      <c r="Q1264" s="1"/>
      <c r="R1264" s="1"/>
    </row>
    <row r="1265" spans="1:18" s="5" customFormat="1" x14ac:dyDescent="0.2">
      <c r="A1265" s="1"/>
      <c r="B1265" s="1"/>
      <c r="C1265" s="2"/>
      <c r="D1265" s="3"/>
      <c r="E1265" s="4"/>
      <c r="F1265" s="4"/>
      <c r="G1265" s="5" t="str">
        <f t="shared" si="24"/>
        <v xml:space="preserve">  </v>
      </c>
      <c r="I1265" s="1"/>
      <c r="J1265" s="1"/>
      <c r="K1265" s="6"/>
      <c r="L1265" s="6"/>
      <c r="M1265" s="6"/>
      <c r="N1265" s="6"/>
      <c r="O1265" s="6"/>
      <c r="P1265" s="7"/>
      <c r="Q1265" s="1"/>
      <c r="R1265" s="1"/>
    </row>
    <row r="1266" spans="1:18" s="5" customFormat="1" x14ac:dyDescent="0.2">
      <c r="A1266" s="1"/>
      <c r="B1266" s="1"/>
      <c r="C1266" s="2"/>
      <c r="D1266" s="3"/>
      <c r="E1266" s="4"/>
      <c r="F1266" s="4"/>
      <c r="G1266" s="5" t="str">
        <f t="shared" si="24"/>
        <v xml:space="preserve">  </v>
      </c>
      <c r="I1266" s="1"/>
      <c r="J1266" s="1"/>
      <c r="K1266" s="6"/>
      <c r="L1266" s="6"/>
      <c r="M1266" s="6"/>
      <c r="N1266" s="6"/>
      <c r="O1266" s="6"/>
      <c r="P1266" s="7"/>
      <c r="Q1266" s="1"/>
      <c r="R1266" s="1"/>
    </row>
    <row r="1267" spans="1:18" s="5" customFormat="1" x14ac:dyDescent="0.2">
      <c r="A1267" s="1"/>
      <c r="B1267" s="1"/>
      <c r="C1267" s="2"/>
      <c r="D1267" s="3"/>
      <c r="E1267" s="4"/>
      <c r="F1267" s="4"/>
      <c r="G1267" s="5" t="str">
        <f t="shared" si="24"/>
        <v xml:space="preserve">  </v>
      </c>
      <c r="I1267" s="1"/>
      <c r="J1267" s="1"/>
      <c r="K1267" s="6"/>
      <c r="L1267" s="6"/>
      <c r="M1267" s="6"/>
      <c r="N1267" s="6"/>
      <c r="O1267" s="6"/>
      <c r="P1267" s="7"/>
      <c r="Q1267" s="1"/>
      <c r="R1267" s="1"/>
    </row>
    <row r="1268" spans="1:18" s="5" customFormat="1" x14ac:dyDescent="0.2">
      <c r="A1268" s="1"/>
      <c r="B1268" s="1"/>
      <c r="C1268" s="2"/>
      <c r="D1268" s="3"/>
      <c r="E1268" s="4"/>
      <c r="F1268" s="4"/>
      <c r="G1268" s="5" t="str">
        <f t="shared" si="24"/>
        <v xml:space="preserve">  </v>
      </c>
      <c r="I1268" s="1"/>
      <c r="J1268" s="1"/>
      <c r="K1268" s="6"/>
      <c r="L1268" s="6"/>
      <c r="M1268" s="6"/>
      <c r="N1268" s="6"/>
      <c r="O1268" s="6"/>
      <c r="P1268" s="7"/>
      <c r="Q1268" s="1"/>
      <c r="R1268" s="1"/>
    </row>
    <row r="1269" spans="1:18" s="5" customFormat="1" x14ac:dyDescent="0.2">
      <c r="A1269" s="1"/>
      <c r="B1269" s="1"/>
      <c r="C1269" s="2"/>
      <c r="D1269" s="3"/>
      <c r="E1269" s="4"/>
      <c r="F1269" s="4"/>
      <c r="G1269" s="5" t="str">
        <f t="shared" si="24"/>
        <v xml:space="preserve">  </v>
      </c>
      <c r="I1269" s="1"/>
      <c r="J1269" s="1"/>
      <c r="K1269" s="6"/>
      <c r="L1269" s="6"/>
      <c r="M1269" s="6"/>
      <c r="N1269" s="6"/>
      <c r="O1269" s="6"/>
      <c r="P1269" s="7"/>
      <c r="Q1269" s="1"/>
      <c r="R1269" s="1"/>
    </row>
    <row r="1270" spans="1:18" s="5" customFormat="1" x14ac:dyDescent="0.2">
      <c r="A1270" s="1"/>
      <c r="B1270" s="1"/>
      <c r="C1270" s="2"/>
      <c r="D1270" s="3"/>
      <c r="E1270" s="4"/>
      <c r="F1270" s="4"/>
      <c r="G1270" s="5" t="str">
        <f t="shared" si="24"/>
        <v xml:space="preserve">  </v>
      </c>
      <c r="I1270" s="1"/>
      <c r="J1270" s="1"/>
      <c r="K1270" s="6"/>
      <c r="L1270" s="6"/>
      <c r="M1270" s="6"/>
      <c r="N1270" s="6"/>
      <c r="O1270" s="6"/>
      <c r="P1270" s="7"/>
      <c r="Q1270" s="1"/>
      <c r="R1270" s="1"/>
    </row>
    <row r="1271" spans="1:18" s="5" customFormat="1" x14ac:dyDescent="0.2">
      <c r="A1271" s="1"/>
      <c r="B1271" s="1"/>
      <c r="C1271" s="2"/>
      <c r="D1271" s="3"/>
      <c r="E1271" s="4"/>
      <c r="F1271" s="4"/>
      <c r="G1271" s="5" t="str">
        <f t="shared" si="24"/>
        <v xml:space="preserve">  </v>
      </c>
      <c r="I1271" s="1"/>
      <c r="J1271" s="1"/>
      <c r="K1271" s="6"/>
      <c r="L1271" s="6"/>
      <c r="M1271" s="6"/>
      <c r="N1271" s="6"/>
      <c r="O1271" s="6"/>
      <c r="P1271" s="7"/>
      <c r="Q1271" s="1"/>
      <c r="R1271" s="1"/>
    </row>
    <row r="1272" spans="1:18" s="5" customFormat="1" x14ac:dyDescent="0.2">
      <c r="A1272" s="1"/>
      <c r="B1272" s="1"/>
      <c r="C1272" s="2"/>
      <c r="D1272" s="3"/>
      <c r="E1272" s="4"/>
      <c r="F1272" s="4"/>
      <c r="G1272" s="5" t="str">
        <f t="shared" si="24"/>
        <v xml:space="preserve">  </v>
      </c>
      <c r="I1272" s="1"/>
      <c r="J1272" s="1"/>
      <c r="K1272" s="6"/>
      <c r="L1272" s="6"/>
      <c r="M1272" s="6"/>
      <c r="N1272" s="6"/>
      <c r="O1272" s="6"/>
      <c r="P1272" s="7"/>
      <c r="Q1272" s="1"/>
      <c r="R1272" s="1"/>
    </row>
    <row r="1273" spans="1:18" s="5" customFormat="1" x14ac:dyDescent="0.2">
      <c r="A1273" s="1"/>
      <c r="B1273" s="1"/>
      <c r="C1273" s="2"/>
      <c r="D1273" s="3"/>
      <c r="E1273" s="4"/>
      <c r="F1273" s="4"/>
      <c r="G1273" s="5" t="str">
        <f t="shared" si="24"/>
        <v xml:space="preserve">  </v>
      </c>
      <c r="I1273" s="1"/>
      <c r="J1273" s="1"/>
      <c r="K1273" s="6"/>
      <c r="L1273" s="6"/>
      <c r="M1273" s="6"/>
      <c r="N1273" s="6"/>
      <c r="O1273" s="6"/>
      <c r="P1273" s="7"/>
      <c r="Q1273" s="1"/>
      <c r="R1273" s="1"/>
    </row>
    <row r="1274" spans="1:18" s="5" customFormat="1" x14ac:dyDescent="0.2">
      <c r="A1274" s="1"/>
      <c r="B1274" s="1"/>
      <c r="C1274" s="2"/>
      <c r="D1274" s="3"/>
      <c r="E1274" s="4"/>
      <c r="F1274" s="4"/>
      <c r="G1274" s="5" t="str">
        <f t="shared" ref="G1274:G1337" si="25">IF(E1274=0,"  ",(IF(F1274=0,"  ",+E1274*F1274)))</f>
        <v xml:space="preserve">  </v>
      </c>
      <c r="I1274" s="1"/>
      <c r="J1274" s="1"/>
      <c r="K1274" s="6"/>
      <c r="L1274" s="6"/>
      <c r="M1274" s="6"/>
      <c r="N1274" s="6"/>
      <c r="O1274" s="6"/>
      <c r="P1274" s="7"/>
      <c r="Q1274" s="1"/>
      <c r="R1274" s="1"/>
    </row>
    <row r="1275" spans="1:18" s="5" customFormat="1" x14ac:dyDescent="0.2">
      <c r="A1275" s="1"/>
      <c r="B1275" s="1"/>
      <c r="C1275" s="2"/>
      <c r="D1275" s="3"/>
      <c r="E1275" s="4"/>
      <c r="F1275" s="4"/>
      <c r="G1275" s="5" t="str">
        <f t="shared" si="25"/>
        <v xml:space="preserve">  </v>
      </c>
      <c r="I1275" s="1"/>
      <c r="J1275" s="1"/>
      <c r="K1275" s="6"/>
      <c r="L1275" s="6"/>
      <c r="M1275" s="6"/>
      <c r="N1275" s="6"/>
      <c r="O1275" s="6"/>
      <c r="P1275" s="7"/>
      <c r="Q1275" s="1"/>
      <c r="R1275" s="1"/>
    </row>
    <row r="1276" spans="1:18" s="5" customFormat="1" x14ac:dyDescent="0.2">
      <c r="A1276" s="1"/>
      <c r="B1276" s="1"/>
      <c r="C1276" s="2"/>
      <c r="D1276" s="3"/>
      <c r="E1276" s="4"/>
      <c r="F1276" s="4"/>
      <c r="G1276" s="5" t="str">
        <f t="shared" si="25"/>
        <v xml:space="preserve">  </v>
      </c>
      <c r="I1276" s="1"/>
      <c r="J1276" s="1"/>
      <c r="K1276" s="6"/>
      <c r="L1276" s="6"/>
      <c r="M1276" s="6"/>
      <c r="N1276" s="6"/>
      <c r="O1276" s="6"/>
      <c r="P1276" s="7"/>
      <c r="Q1276" s="1"/>
      <c r="R1276" s="1"/>
    </row>
    <row r="1277" spans="1:18" s="5" customFormat="1" x14ac:dyDescent="0.2">
      <c r="A1277" s="1"/>
      <c r="B1277" s="1"/>
      <c r="C1277" s="2"/>
      <c r="D1277" s="3"/>
      <c r="E1277" s="4"/>
      <c r="F1277" s="4"/>
      <c r="G1277" s="5" t="str">
        <f t="shared" si="25"/>
        <v xml:space="preserve">  </v>
      </c>
      <c r="I1277" s="1"/>
      <c r="J1277" s="1"/>
      <c r="K1277" s="6"/>
      <c r="L1277" s="6"/>
      <c r="M1277" s="6"/>
      <c r="N1277" s="6"/>
      <c r="O1277" s="6"/>
      <c r="P1277" s="7"/>
      <c r="Q1277" s="1"/>
      <c r="R1277" s="1"/>
    </row>
    <row r="1278" spans="1:18" s="5" customFormat="1" x14ac:dyDescent="0.2">
      <c r="A1278" s="1"/>
      <c r="B1278" s="1"/>
      <c r="C1278" s="2"/>
      <c r="D1278" s="3"/>
      <c r="E1278" s="4"/>
      <c r="F1278" s="4"/>
      <c r="G1278" s="5" t="str">
        <f t="shared" si="25"/>
        <v xml:space="preserve">  </v>
      </c>
      <c r="I1278" s="1"/>
      <c r="J1278" s="1"/>
      <c r="K1278" s="6"/>
      <c r="L1278" s="6"/>
      <c r="M1278" s="6"/>
      <c r="N1278" s="6"/>
      <c r="O1278" s="6"/>
      <c r="P1278" s="7"/>
      <c r="Q1278" s="1"/>
      <c r="R1278" s="1"/>
    </row>
    <row r="1279" spans="1:18" s="5" customFormat="1" x14ac:dyDescent="0.2">
      <c r="A1279" s="1"/>
      <c r="B1279" s="1"/>
      <c r="C1279" s="2"/>
      <c r="D1279" s="3"/>
      <c r="E1279" s="4"/>
      <c r="F1279" s="4"/>
      <c r="G1279" s="5" t="str">
        <f t="shared" si="25"/>
        <v xml:space="preserve">  </v>
      </c>
      <c r="I1279" s="1"/>
      <c r="J1279" s="1"/>
      <c r="K1279" s="6"/>
      <c r="L1279" s="6"/>
      <c r="M1279" s="6"/>
      <c r="N1279" s="6"/>
      <c r="O1279" s="6"/>
      <c r="P1279" s="7"/>
      <c r="Q1279" s="1"/>
      <c r="R1279" s="1"/>
    </row>
    <row r="1280" spans="1:18" s="5" customFormat="1" x14ac:dyDescent="0.2">
      <c r="A1280" s="1"/>
      <c r="B1280" s="1"/>
      <c r="C1280" s="2"/>
      <c r="D1280" s="3"/>
      <c r="E1280" s="4"/>
      <c r="F1280" s="4"/>
      <c r="G1280" s="5" t="str">
        <f t="shared" si="25"/>
        <v xml:space="preserve">  </v>
      </c>
      <c r="I1280" s="1"/>
      <c r="J1280" s="1"/>
      <c r="K1280" s="6"/>
      <c r="L1280" s="6"/>
      <c r="M1280" s="6"/>
      <c r="N1280" s="6"/>
      <c r="O1280" s="6"/>
      <c r="P1280" s="7"/>
      <c r="Q1280" s="1"/>
      <c r="R1280" s="1"/>
    </row>
    <row r="1281" spans="1:18" s="5" customFormat="1" x14ac:dyDescent="0.2">
      <c r="A1281" s="1"/>
      <c r="B1281" s="1"/>
      <c r="C1281" s="2"/>
      <c r="D1281" s="3"/>
      <c r="E1281" s="4"/>
      <c r="F1281" s="4"/>
      <c r="G1281" s="5" t="str">
        <f t="shared" si="25"/>
        <v xml:space="preserve">  </v>
      </c>
      <c r="I1281" s="1"/>
      <c r="J1281" s="1"/>
      <c r="K1281" s="6"/>
      <c r="L1281" s="6"/>
      <c r="M1281" s="6"/>
      <c r="N1281" s="6"/>
      <c r="O1281" s="6"/>
      <c r="P1281" s="7"/>
      <c r="Q1281" s="1"/>
      <c r="R1281" s="1"/>
    </row>
    <row r="1282" spans="1:18" s="5" customFormat="1" x14ac:dyDescent="0.2">
      <c r="A1282" s="1"/>
      <c r="B1282" s="1"/>
      <c r="C1282" s="2"/>
      <c r="D1282" s="3"/>
      <c r="E1282" s="4"/>
      <c r="F1282" s="4"/>
      <c r="G1282" s="5" t="str">
        <f t="shared" si="25"/>
        <v xml:space="preserve">  </v>
      </c>
      <c r="I1282" s="1"/>
      <c r="J1282" s="1"/>
      <c r="K1282" s="6"/>
      <c r="L1282" s="6"/>
      <c r="M1282" s="6"/>
      <c r="N1282" s="6"/>
      <c r="O1282" s="6"/>
      <c r="P1282" s="7"/>
      <c r="Q1282" s="1"/>
      <c r="R1282" s="1"/>
    </row>
    <row r="1283" spans="1:18" s="5" customFormat="1" x14ac:dyDescent="0.2">
      <c r="A1283" s="1"/>
      <c r="B1283" s="1"/>
      <c r="C1283" s="2"/>
      <c r="D1283" s="3"/>
      <c r="E1283" s="4"/>
      <c r="F1283" s="4"/>
      <c r="G1283" s="5" t="str">
        <f t="shared" si="25"/>
        <v xml:space="preserve">  </v>
      </c>
      <c r="I1283" s="1"/>
      <c r="J1283" s="1"/>
      <c r="K1283" s="6"/>
      <c r="L1283" s="6"/>
      <c r="M1283" s="6"/>
      <c r="N1283" s="6"/>
      <c r="O1283" s="6"/>
      <c r="P1283" s="7"/>
      <c r="Q1283" s="1"/>
      <c r="R1283" s="1"/>
    </row>
    <row r="1284" spans="1:18" s="5" customFormat="1" x14ac:dyDescent="0.2">
      <c r="A1284" s="1"/>
      <c r="B1284" s="1"/>
      <c r="C1284" s="2"/>
      <c r="D1284" s="3"/>
      <c r="E1284" s="4"/>
      <c r="F1284" s="4"/>
      <c r="G1284" s="5" t="str">
        <f t="shared" si="25"/>
        <v xml:space="preserve">  </v>
      </c>
      <c r="I1284" s="1"/>
      <c r="J1284" s="1"/>
      <c r="K1284" s="6"/>
      <c r="L1284" s="6"/>
      <c r="M1284" s="6"/>
      <c r="N1284" s="6"/>
      <c r="O1284" s="6"/>
      <c r="P1284" s="7"/>
      <c r="Q1284" s="1"/>
      <c r="R1284" s="1"/>
    </row>
    <row r="1285" spans="1:18" s="5" customFormat="1" x14ac:dyDescent="0.2">
      <c r="A1285" s="1"/>
      <c r="B1285" s="1"/>
      <c r="C1285" s="2"/>
      <c r="D1285" s="3"/>
      <c r="E1285" s="4"/>
      <c r="F1285" s="4"/>
      <c r="G1285" s="5" t="str">
        <f t="shared" si="25"/>
        <v xml:space="preserve">  </v>
      </c>
      <c r="I1285" s="1"/>
      <c r="J1285" s="1"/>
      <c r="K1285" s="6"/>
      <c r="L1285" s="6"/>
      <c r="M1285" s="6"/>
      <c r="N1285" s="6"/>
      <c r="O1285" s="6"/>
      <c r="P1285" s="7"/>
      <c r="Q1285" s="1"/>
      <c r="R1285" s="1"/>
    </row>
    <row r="1286" spans="1:18" s="5" customFormat="1" x14ac:dyDescent="0.2">
      <c r="A1286" s="1"/>
      <c r="B1286" s="1"/>
      <c r="C1286" s="2"/>
      <c r="D1286" s="3"/>
      <c r="E1286" s="4"/>
      <c r="F1286" s="4"/>
      <c r="G1286" s="5" t="str">
        <f t="shared" si="25"/>
        <v xml:space="preserve">  </v>
      </c>
      <c r="I1286" s="1"/>
      <c r="J1286" s="1"/>
      <c r="K1286" s="6"/>
      <c r="L1286" s="6"/>
      <c r="M1286" s="6"/>
      <c r="N1286" s="6"/>
      <c r="O1286" s="6"/>
      <c r="P1286" s="7"/>
      <c r="Q1286" s="1"/>
      <c r="R1286" s="1"/>
    </row>
    <row r="1287" spans="1:18" s="5" customFormat="1" x14ac:dyDescent="0.2">
      <c r="A1287" s="1"/>
      <c r="B1287" s="1"/>
      <c r="C1287" s="2"/>
      <c r="D1287" s="3"/>
      <c r="E1287" s="4"/>
      <c r="F1287" s="4"/>
      <c r="G1287" s="5" t="str">
        <f t="shared" si="25"/>
        <v xml:space="preserve">  </v>
      </c>
      <c r="I1287" s="1"/>
      <c r="J1287" s="1"/>
      <c r="K1287" s="6"/>
      <c r="L1287" s="6"/>
      <c r="M1287" s="6"/>
      <c r="N1287" s="6"/>
      <c r="O1287" s="6"/>
      <c r="P1287" s="7"/>
      <c r="Q1287" s="1"/>
      <c r="R1287" s="1"/>
    </row>
    <row r="1288" spans="1:18" s="5" customFormat="1" x14ac:dyDescent="0.2">
      <c r="A1288" s="1"/>
      <c r="B1288" s="1"/>
      <c r="C1288" s="2"/>
      <c r="D1288" s="3"/>
      <c r="E1288" s="4"/>
      <c r="F1288" s="4"/>
      <c r="G1288" s="5" t="str">
        <f t="shared" si="25"/>
        <v xml:space="preserve">  </v>
      </c>
      <c r="I1288" s="1"/>
      <c r="J1288" s="1"/>
      <c r="K1288" s="6"/>
      <c r="L1288" s="6"/>
      <c r="M1288" s="6"/>
      <c r="N1288" s="6"/>
      <c r="O1288" s="6"/>
      <c r="P1288" s="7"/>
      <c r="Q1288" s="1"/>
      <c r="R1288" s="1"/>
    </row>
    <row r="1289" spans="1:18" s="5" customFormat="1" x14ac:dyDescent="0.2">
      <c r="A1289" s="1"/>
      <c r="B1289" s="1"/>
      <c r="C1289" s="2"/>
      <c r="D1289" s="3"/>
      <c r="E1289" s="4"/>
      <c r="F1289" s="4"/>
      <c r="G1289" s="5" t="str">
        <f t="shared" si="25"/>
        <v xml:space="preserve">  </v>
      </c>
      <c r="I1289" s="1"/>
      <c r="J1289" s="1"/>
      <c r="K1289" s="6"/>
      <c r="L1289" s="6"/>
      <c r="M1289" s="6"/>
      <c r="N1289" s="6"/>
      <c r="O1289" s="6"/>
      <c r="P1289" s="7"/>
      <c r="Q1289" s="1"/>
      <c r="R1289" s="1"/>
    </row>
    <row r="1290" spans="1:18" s="5" customFormat="1" x14ac:dyDescent="0.2">
      <c r="A1290" s="1"/>
      <c r="B1290" s="1"/>
      <c r="C1290" s="2"/>
      <c r="D1290" s="3"/>
      <c r="E1290" s="4"/>
      <c r="F1290" s="4"/>
      <c r="G1290" s="5" t="str">
        <f t="shared" si="25"/>
        <v xml:space="preserve">  </v>
      </c>
      <c r="I1290" s="1"/>
      <c r="J1290" s="1"/>
      <c r="K1290" s="6"/>
      <c r="L1290" s="6"/>
      <c r="M1290" s="6"/>
      <c r="N1290" s="6"/>
      <c r="O1290" s="6"/>
      <c r="P1290" s="7"/>
      <c r="Q1290" s="1"/>
      <c r="R1290" s="1"/>
    </row>
    <row r="1291" spans="1:18" s="5" customFormat="1" x14ac:dyDescent="0.2">
      <c r="A1291" s="1"/>
      <c r="B1291" s="1"/>
      <c r="C1291" s="2"/>
      <c r="D1291" s="3"/>
      <c r="E1291" s="4"/>
      <c r="F1291" s="4"/>
      <c r="G1291" s="5" t="str">
        <f t="shared" si="25"/>
        <v xml:space="preserve">  </v>
      </c>
      <c r="I1291" s="1"/>
      <c r="J1291" s="1"/>
      <c r="K1291" s="6"/>
      <c r="L1291" s="6"/>
      <c r="M1291" s="6"/>
      <c r="N1291" s="6"/>
      <c r="O1291" s="6"/>
      <c r="P1291" s="7"/>
      <c r="Q1291" s="1"/>
      <c r="R1291" s="1"/>
    </row>
    <row r="1292" spans="1:18" s="5" customFormat="1" x14ac:dyDescent="0.2">
      <c r="A1292" s="1"/>
      <c r="B1292" s="1"/>
      <c r="C1292" s="2"/>
      <c r="D1292" s="3"/>
      <c r="E1292" s="4"/>
      <c r="F1292" s="4"/>
      <c r="G1292" s="5" t="str">
        <f t="shared" si="25"/>
        <v xml:space="preserve">  </v>
      </c>
      <c r="I1292" s="1"/>
      <c r="J1292" s="1"/>
      <c r="K1292" s="6"/>
      <c r="L1292" s="6"/>
      <c r="M1292" s="6"/>
      <c r="N1292" s="6"/>
      <c r="O1292" s="6"/>
      <c r="P1292" s="7"/>
      <c r="Q1292" s="1"/>
      <c r="R1292" s="1"/>
    </row>
    <row r="1293" spans="1:18" s="5" customFormat="1" x14ac:dyDescent="0.2">
      <c r="A1293" s="1"/>
      <c r="B1293" s="1"/>
      <c r="C1293" s="2"/>
      <c r="D1293" s="3"/>
      <c r="E1293" s="4"/>
      <c r="F1293" s="4"/>
      <c r="G1293" s="5" t="str">
        <f t="shared" si="25"/>
        <v xml:space="preserve">  </v>
      </c>
      <c r="I1293" s="1"/>
      <c r="J1293" s="1"/>
      <c r="K1293" s="6"/>
      <c r="L1293" s="6"/>
      <c r="M1293" s="6"/>
      <c r="N1293" s="6"/>
      <c r="O1293" s="6"/>
      <c r="P1293" s="7"/>
      <c r="Q1293" s="1"/>
      <c r="R1293" s="1"/>
    </row>
    <row r="1294" spans="1:18" s="5" customFormat="1" x14ac:dyDescent="0.2">
      <c r="A1294" s="1"/>
      <c r="B1294" s="1"/>
      <c r="C1294" s="2"/>
      <c r="D1294" s="3"/>
      <c r="E1294" s="4"/>
      <c r="F1294" s="4"/>
      <c r="G1294" s="5" t="str">
        <f t="shared" si="25"/>
        <v xml:space="preserve">  </v>
      </c>
      <c r="I1294" s="1"/>
      <c r="J1294" s="1"/>
      <c r="K1294" s="6"/>
      <c r="L1294" s="6"/>
      <c r="M1294" s="6"/>
      <c r="N1294" s="6"/>
      <c r="O1294" s="6"/>
      <c r="P1294" s="7"/>
      <c r="Q1294" s="1"/>
      <c r="R1294" s="1"/>
    </row>
    <row r="1295" spans="1:18" s="5" customFormat="1" x14ac:dyDescent="0.2">
      <c r="A1295" s="1"/>
      <c r="B1295" s="1"/>
      <c r="C1295" s="2"/>
      <c r="D1295" s="3"/>
      <c r="E1295" s="4"/>
      <c r="F1295" s="4"/>
      <c r="G1295" s="5" t="str">
        <f t="shared" si="25"/>
        <v xml:space="preserve">  </v>
      </c>
      <c r="I1295" s="1"/>
      <c r="J1295" s="1"/>
      <c r="K1295" s="6"/>
      <c r="L1295" s="6"/>
      <c r="M1295" s="6"/>
      <c r="N1295" s="6"/>
      <c r="O1295" s="6"/>
      <c r="P1295" s="7"/>
      <c r="Q1295" s="1"/>
      <c r="R1295" s="1"/>
    </row>
    <row r="1296" spans="1:18" s="5" customFormat="1" x14ac:dyDescent="0.2">
      <c r="A1296" s="1"/>
      <c r="B1296" s="1"/>
      <c r="C1296" s="2"/>
      <c r="D1296" s="3"/>
      <c r="E1296" s="4"/>
      <c r="F1296" s="4"/>
      <c r="G1296" s="5" t="str">
        <f t="shared" si="25"/>
        <v xml:space="preserve">  </v>
      </c>
      <c r="I1296" s="1"/>
      <c r="J1296" s="1"/>
      <c r="K1296" s="6"/>
      <c r="L1296" s="6"/>
      <c r="M1296" s="6"/>
      <c r="N1296" s="6"/>
      <c r="O1296" s="6"/>
      <c r="P1296" s="7"/>
      <c r="Q1296" s="1"/>
      <c r="R1296" s="1"/>
    </row>
    <row r="1297" spans="1:18" s="5" customFormat="1" x14ac:dyDescent="0.2">
      <c r="A1297" s="1"/>
      <c r="B1297" s="1"/>
      <c r="C1297" s="2"/>
      <c r="D1297" s="3"/>
      <c r="E1297" s="4"/>
      <c r="F1297" s="4"/>
      <c r="G1297" s="5" t="str">
        <f t="shared" si="25"/>
        <v xml:space="preserve">  </v>
      </c>
      <c r="I1297" s="1"/>
      <c r="J1297" s="1"/>
      <c r="K1297" s="6"/>
      <c r="L1297" s="6"/>
      <c r="M1297" s="6"/>
      <c r="N1297" s="6"/>
      <c r="O1297" s="6"/>
      <c r="P1297" s="7"/>
      <c r="Q1297" s="1"/>
      <c r="R1297" s="1"/>
    </row>
    <row r="1298" spans="1:18" s="5" customFormat="1" x14ac:dyDescent="0.2">
      <c r="A1298" s="1"/>
      <c r="B1298" s="1"/>
      <c r="C1298" s="2"/>
      <c r="D1298" s="3"/>
      <c r="E1298" s="4"/>
      <c r="F1298" s="4"/>
      <c r="G1298" s="5" t="str">
        <f t="shared" si="25"/>
        <v xml:space="preserve">  </v>
      </c>
      <c r="I1298" s="1"/>
      <c r="J1298" s="1"/>
      <c r="K1298" s="6"/>
      <c r="L1298" s="6"/>
      <c r="M1298" s="6"/>
      <c r="N1298" s="6"/>
      <c r="O1298" s="6"/>
      <c r="P1298" s="7"/>
      <c r="Q1298" s="1"/>
      <c r="R1298" s="1"/>
    </row>
    <row r="1299" spans="1:18" s="5" customFormat="1" x14ac:dyDescent="0.2">
      <c r="A1299" s="1"/>
      <c r="B1299" s="1"/>
      <c r="C1299" s="2"/>
      <c r="D1299" s="3"/>
      <c r="E1299" s="4"/>
      <c r="F1299" s="4"/>
      <c r="G1299" s="5" t="str">
        <f t="shared" si="25"/>
        <v xml:space="preserve">  </v>
      </c>
      <c r="I1299" s="1"/>
      <c r="J1299" s="1"/>
      <c r="K1299" s="6"/>
      <c r="L1299" s="6"/>
      <c r="M1299" s="6"/>
      <c r="N1299" s="6"/>
      <c r="O1299" s="6"/>
      <c r="P1299" s="7"/>
      <c r="Q1299" s="1"/>
      <c r="R1299" s="1"/>
    </row>
    <row r="1300" spans="1:18" s="5" customFormat="1" x14ac:dyDescent="0.2">
      <c r="A1300" s="1"/>
      <c r="B1300" s="1"/>
      <c r="C1300" s="2"/>
      <c r="D1300" s="3"/>
      <c r="E1300" s="4"/>
      <c r="F1300" s="4"/>
      <c r="G1300" s="5" t="str">
        <f t="shared" si="25"/>
        <v xml:space="preserve">  </v>
      </c>
      <c r="I1300" s="1"/>
      <c r="J1300" s="1"/>
      <c r="K1300" s="6"/>
      <c r="L1300" s="6"/>
      <c r="M1300" s="6"/>
      <c r="N1300" s="6"/>
      <c r="O1300" s="6"/>
      <c r="P1300" s="7"/>
      <c r="Q1300" s="1"/>
      <c r="R1300" s="1"/>
    </row>
    <row r="1301" spans="1:18" s="5" customFormat="1" x14ac:dyDescent="0.2">
      <c r="A1301" s="1"/>
      <c r="B1301" s="1"/>
      <c r="C1301" s="2"/>
      <c r="D1301" s="3"/>
      <c r="E1301" s="4"/>
      <c r="F1301" s="4"/>
      <c r="G1301" s="5" t="str">
        <f t="shared" si="25"/>
        <v xml:space="preserve">  </v>
      </c>
      <c r="I1301" s="1"/>
      <c r="J1301" s="1"/>
      <c r="K1301" s="6"/>
      <c r="L1301" s="6"/>
      <c r="M1301" s="6"/>
      <c r="N1301" s="6"/>
      <c r="O1301" s="6"/>
      <c r="P1301" s="7"/>
      <c r="Q1301" s="1"/>
      <c r="R1301" s="1"/>
    </row>
    <row r="1302" spans="1:18" s="5" customFormat="1" x14ac:dyDescent="0.2">
      <c r="A1302" s="1"/>
      <c r="B1302" s="1"/>
      <c r="C1302" s="2"/>
      <c r="D1302" s="3"/>
      <c r="E1302" s="4"/>
      <c r="F1302" s="4"/>
      <c r="G1302" s="5" t="str">
        <f t="shared" si="25"/>
        <v xml:space="preserve">  </v>
      </c>
      <c r="I1302" s="1"/>
      <c r="J1302" s="1"/>
      <c r="K1302" s="6"/>
      <c r="L1302" s="6"/>
      <c r="M1302" s="6"/>
      <c r="N1302" s="6"/>
      <c r="O1302" s="6"/>
      <c r="P1302" s="7"/>
      <c r="Q1302" s="1"/>
      <c r="R1302" s="1"/>
    </row>
    <row r="1303" spans="1:18" s="5" customFormat="1" x14ac:dyDescent="0.2">
      <c r="A1303" s="1"/>
      <c r="B1303" s="1"/>
      <c r="C1303" s="2"/>
      <c r="D1303" s="3"/>
      <c r="E1303" s="4"/>
      <c r="F1303" s="4"/>
      <c r="G1303" s="5" t="str">
        <f t="shared" si="25"/>
        <v xml:space="preserve">  </v>
      </c>
      <c r="I1303" s="1"/>
      <c r="J1303" s="1"/>
      <c r="K1303" s="6"/>
      <c r="L1303" s="6"/>
      <c r="M1303" s="6"/>
      <c r="N1303" s="6"/>
      <c r="O1303" s="6"/>
      <c r="P1303" s="7"/>
      <c r="Q1303" s="1"/>
      <c r="R1303" s="1"/>
    </row>
    <row r="1304" spans="1:18" s="5" customFormat="1" x14ac:dyDescent="0.2">
      <c r="A1304" s="1"/>
      <c r="B1304" s="1"/>
      <c r="C1304" s="2"/>
      <c r="D1304" s="3"/>
      <c r="E1304" s="4"/>
      <c r="F1304" s="4"/>
      <c r="G1304" s="5" t="str">
        <f t="shared" si="25"/>
        <v xml:space="preserve">  </v>
      </c>
      <c r="I1304" s="1"/>
      <c r="J1304" s="1"/>
      <c r="K1304" s="6"/>
      <c r="L1304" s="6"/>
      <c r="M1304" s="6"/>
      <c r="N1304" s="6"/>
      <c r="O1304" s="6"/>
      <c r="P1304" s="7"/>
      <c r="Q1304" s="1"/>
      <c r="R1304" s="1"/>
    </row>
    <row r="1305" spans="1:18" s="5" customFormat="1" x14ac:dyDescent="0.2">
      <c r="A1305" s="1"/>
      <c r="B1305" s="1"/>
      <c r="C1305" s="2"/>
      <c r="D1305" s="3"/>
      <c r="E1305" s="4"/>
      <c r="F1305" s="4"/>
      <c r="G1305" s="5" t="str">
        <f t="shared" si="25"/>
        <v xml:space="preserve">  </v>
      </c>
      <c r="I1305" s="1"/>
      <c r="J1305" s="1"/>
      <c r="K1305" s="6"/>
      <c r="L1305" s="6"/>
      <c r="M1305" s="6"/>
      <c r="N1305" s="6"/>
      <c r="O1305" s="6"/>
      <c r="P1305" s="7"/>
      <c r="Q1305" s="1"/>
      <c r="R1305" s="1"/>
    </row>
    <row r="1306" spans="1:18" s="5" customFormat="1" x14ac:dyDescent="0.2">
      <c r="A1306" s="1"/>
      <c r="B1306" s="1"/>
      <c r="C1306" s="2"/>
      <c r="D1306" s="3"/>
      <c r="E1306" s="4"/>
      <c r="F1306" s="4"/>
      <c r="G1306" s="5" t="str">
        <f t="shared" si="25"/>
        <v xml:space="preserve">  </v>
      </c>
      <c r="I1306" s="1"/>
      <c r="J1306" s="1"/>
      <c r="K1306" s="6"/>
      <c r="L1306" s="6"/>
      <c r="M1306" s="6"/>
      <c r="N1306" s="6"/>
      <c r="O1306" s="6"/>
      <c r="P1306" s="7"/>
      <c r="Q1306" s="1"/>
      <c r="R1306" s="1"/>
    </row>
    <row r="1307" spans="1:18" s="5" customFormat="1" x14ac:dyDescent="0.2">
      <c r="A1307" s="1"/>
      <c r="B1307" s="1"/>
      <c r="C1307" s="2"/>
      <c r="D1307" s="3"/>
      <c r="E1307" s="4"/>
      <c r="F1307" s="4"/>
      <c r="G1307" s="5" t="str">
        <f t="shared" si="25"/>
        <v xml:space="preserve">  </v>
      </c>
      <c r="I1307" s="1"/>
      <c r="J1307" s="1"/>
      <c r="K1307" s="6"/>
      <c r="L1307" s="6"/>
      <c r="M1307" s="6"/>
      <c r="N1307" s="6"/>
      <c r="O1307" s="6"/>
      <c r="P1307" s="7"/>
      <c r="Q1307" s="1"/>
      <c r="R1307" s="1"/>
    </row>
    <row r="1308" spans="1:18" s="5" customFormat="1" x14ac:dyDescent="0.2">
      <c r="A1308" s="1"/>
      <c r="B1308" s="1"/>
      <c r="C1308" s="2"/>
      <c r="D1308" s="3"/>
      <c r="E1308" s="4"/>
      <c r="F1308" s="4"/>
      <c r="G1308" s="5" t="str">
        <f t="shared" si="25"/>
        <v xml:space="preserve">  </v>
      </c>
      <c r="I1308" s="1"/>
      <c r="J1308" s="1"/>
      <c r="K1308" s="6"/>
      <c r="L1308" s="6"/>
      <c r="M1308" s="6"/>
      <c r="N1308" s="6"/>
      <c r="O1308" s="6"/>
      <c r="P1308" s="7"/>
      <c r="Q1308" s="1"/>
      <c r="R1308" s="1"/>
    </row>
    <row r="1309" spans="1:18" s="5" customFormat="1" x14ac:dyDescent="0.2">
      <c r="A1309" s="1"/>
      <c r="B1309" s="1"/>
      <c r="C1309" s="2"/>
      <c r="D1309" s="3"/>
      <c r="E1309" s="4"/>
      <c r="F1309" s="4"/>
      <c r="G1309" s="5" t="str">
        <f t="shared" si="25"/>
        <v xml:space="preserve">  </v>
      </c>
      <c r="I1309" s="1"/>
      <c r="J1309" s="1"/>
      <c r="K1309" s="6"/>
      <c r="L1309" s="6"/>
      <c r="M1309" s="6"/>
      <c r="N1309" s="6"/>
      <c r="O1309" s="6"/>
      <c r="P1309" s="7"/>
      <c r="Q1309" s="1"/>
      <c r="R1309" s="1"/>
    </row>
    <row r="1310" spans="1:18" s="5" customFormat="1" x14ac:dyDescent="0.2">
      <c r="A1310" s="1"/>
      <c r="B1310" s="1"/>
      <c r="C1310" s="2"/>
      <c r="D1310" s="3"/>
      <c r="E1310" s="4"/>
      <c r="F1310" s="4"/>
      <c r="G1310" s="5" t="str">
        <f t="shared" si="25"/>
        <v xml:space="preserve">  </v>
      </c>
      <c r="I1310" s="1"/>
      <c r="J1310" s="1"/>
      <c r="K1310" s="6"/>
      <c r="L1310" s="6"/>
      <c r="M1310" s="6"/>
      <c r="N1310" s="6"/>
      <c r="O1310" s="6"/>
      <c r="P1310" s="7"/>
      <c r="Q1310" s="1"/>
      <c r="R1310" s="1"/>
    </row>
    <row r="1311" spans="1:18" s="5" customFormat="1" x14ac:dyDescent="0.2">
      <c r="A1311" s="1"/>
      <c r="B1311" s="1"/>
      <c r="C1311" s="2"/>
      <c r="D1311" s="3"/>
      <c r="E1311" s="4"/>
      <c r="F1311" s="4"/>
      <c r="G1311" s="5" t="str">
        <f t="shared" si="25"/>
        <v xml:space="preserve">  </v>
      </c>
      <c r="I1311" s="1"/>
      <c r="J1311" s="1"/>
      <c r="K1311" s="6"/>
      <c r="L1311" s="6"/>
      <c r="M1311" s="6"/>
      <c r="N1311" s="6"/>
      <c r="O1311" s="6"/>
      <c r="P1311" s="7"/>
      <c r="Q1311" s="1"/>
      <c r="R1311" s="1"/>
    </row>
    <row r="1312" spans="1:18" s="5" customFormat="1" x14ac:dyDescent="0.2">
      <c r="A1312" s="1"/>
      <c r="B1312" s="1"/>
      <c r="C1312" s="2"/>
      <c r="D1312" s="3"/>
      <c r="E1312" s="4"/>
      <c r="F1312" s="4"/>
      <c r="G1312" s="5" t="str">
        <f t="shared" si="25"/>
        <v xml:space="preserve">  </v>
      </c>
      <c r="I1312" s="1"/>
      <c r="J1312" s="1"/>
      <c r="K1312" s="6"/>
      <c r="L1312" s="6"/>
      <c r="M1312" s="6"/>
      <c r="N1312" s="6"/>
      <c r="O1312" s="6"/>
      <c r="P1312" s="7"/>
      <c r="Q1312" s="1"/>
      <c r="R1312" s="1"/>
    </row>
    <row r="1313" spans="1:18" s="5" customFormat="1" x14ac:dyDescent="0.2">
      <c r="A1313" s="1"/>
      <c r="B1313" s="1"/>
      <c r="C1313" s="2"/>
      <c r="D1313" s="3"/>
      <c r="E1313" s="4"/>
      <c r="F1313" s="4"/>
      <c r="G1313" s="5" t="str">
        <f t="shared" si="25"/>
        <v xml:space="preserve">  </v>
      </c>
      <c r="I1313" s="1"/>
      <c r="J1313" s="1"/>
      <c r="K1313" s="6"/>
      <c r="L1313" s="6"/>
      <c r="M1313" s="6"/>
      <c r="N1313" s="6"/>
      <c r="O1313" s="6"/>
      <c r="P1313" s="7"/>
      <c r="Q1313" s="1"/>
      <c r="R1313" s="1"/>
    </row>
    <row r="1314" spans="1:18" s="5" customFormat="1" x14ac:dyDescent="0.2">
      <c r="A1314" s="1"/>
      <c r="B1314" s="1"/>
      <c r="C1314" s="2"/>
      <c r="D1314" s="3"/>
      <c r="E1314" s="4"/>
      <c r="F1314" s="4"/>
      <c r="G1314" s="5" t="str">
        <f t="shared" si="25"/>
        <v xml:space="preserve">  </v>
      </c>
      <c r="I1314" s="1"/>
      <c r="J1314" s="1"/>
      <c r="K1314" s="6"/>
      <c r="L1314" s="6"/>
      <c r="M1314" s="6"/>
      <c r="N1314" s="6"/>
      <c r="O1314" s="6"/>
      <c r="P1314" s="7"/>
      <c r="Q1314" s="1"/>
      <c r="R1314" s="1"/>
    </row>
    <row r="1315" spans="1:18" s="5" customFormat="1" x14ac:dyDescent="0.2">
      <c r="A1315" s="1"/>
      <c r="B1315" s="1"/>
      <c r="C1315" s="2"/>
      <c r="D1315" s="3"/>
      <c r="E1315" s="4"/>
      <c r="F1315" s="4"/>
      <c r="G1315" s="5" t="str">
        <f t="shared" si="25"/>
        <v xml:space="preserve">  </v>
      </c>
      <c r="I1315" s="1"/>
      <c r="J1315" s="1"/>
      <c r="K1315" s="6"/>
      <c r="L1315" s="6"/>
      <c r="M1315" s="6"/>
      <c r="N1315" s="6"/>
      <c r="O1315" s="6"/>
      <c r="P1315" s="7"/>
      <c r="Q1315" s="1"/>
      <c r="R1315" s="1"/>
    </row>
    <row r="1316" spans="1:18" s="5" customFormat="1" x14ac:dyDescent="0.2">
      <c r="A1316" s="1"/>
      <c r="B1316" s="1"/>
      <c r="C1316" s="2"/>
      <c r="D1316" s="3"/>
      <c r="E1316" s="4"/>
      <c r="F1316" s="4"/>
      <c r="G1316" s="5" t="str">
        <f t="shared" si="25"/>
        <v xml:space="preserve">  </v>
      </c>
      <c r="I1316" s="1"/>
      <c r="J1316" s="1"/>
      <c r="K1316" s="6"/>
      <c r="L1316" s="6"/>
      <c r="M1316" s="6"/>
      <c r="N1316" s="6"/>
      <c r="O1316" s="6"/>
      <c r="P1316" s="7"/>
      <c r="Q1316" s="1"/>
      <c r="R1316" s="1"/>
    </row>
    <row r="1317" spans="1:18" s="5" customFormat="1" x14ac:dyDescent="0.2">
      <c r="A1317" s="1"/>
      <c r="B1317" s="1"/>
      <c r="C1317" s="2"/>
      <c r="D1317" s="3"/>
      <c r="E1317" s="4"/>
      <c r="F1317" s="4"/>
      <c r="G1317" s="5" t="str">
        <f t="shared" si="25"/>
        <v xml:space="preserve">  </v>
      </c>
      <c r="I1317" s="1"/>
      <c r="J1317" s="1"/>
      <c r="K1317" s="6"/>
      <c r="L1317" s="6"/>
      <c r="M1317" s="6"/>
      <c r="N1317" s="6"/>
      <c r="O1317" s="6"/>
      <c r="P1317" s="7"/>
      <c r="Q1317" s="1"/>
      <c r="R1317" s="1"/>
    </row>
    <row r="1318" spans="1:18" s="5" customFormat="1" x14ac:dyDescent="0.2">
      <c r="A1318" s="1"/>
      <c r="B1318" s="1"/>
      <c r="C1318" s="2"/>
      <c r="D1318" s="3"/>
      <c r="E1318" s="4"/>
      <c r="F1318" s="4"/>
      <c r="G1318" s="5" t="str">
        <f t="shared" si="25"/>
        <v xml:space="preserve">  </v>
      </c>
      <c r="I1318" s="1"/>
      <c r="J1318" s="1"/>
      <c r="K1318" s="6"/>
      <c r="L1318" s="6"/>
      <c r="M1318" s="6"/>
      <c r="N1318" s="6"/>
      <c r="O1318" s="6"/>
      <c r="P1318" s="7"/>
      <c r="Q1318" s="1"/>
      <c r="R1318" s="1"/>
    </row>
    <row r="1319" spans="1:18" s="5" customFormat="1" x14ac:dyDescent="0.2">
      <c r="A1319" s="1"/>
      <c r="B1319" s="1"/>
      <c r="C1319" s="2"/>
      <c r="D1319" s="3"/>
      <c r="E1319" s="4"/>
      <c r="F1319" s="4"/>
      <c r="G1319" s="5" t="str">
        <f t="shared" si="25"/>
        <v xml:space="preserve">  </v>
      </c>
      <c r="I1319" s="1"/>
      <c r="J1319" s="1"/>
      <c r="K1319" s="6"/>
      <c r="L1319" s="6"/>
      <c r="M1319" s="6"/>
      <c r="N1319" s="6"/>
      <c r="O1319" s="6"/>
      <c r="P1319" s="7"/>
      <c r="Q1319" s="1"/>
      <c r="R1319" s="1"/>
    </row>
    <row r="1320" spans="1:18" s="5" customFormat="1" x14ac:dyDescent="0.2">
      <c r="A1320" s="1"/>
      <c r="B1320" s="1"/>
      <c r="C1320" s="2"/>
      <c r="D1320" s="3"/>
      <c r="E1320" s="4"/>
      <c r="F1320" s="4"/>
      <c r="G1320" s="5" t="str">
        <f t="shared" si="25"/>
        <v xml:space="preserve">  </v>
      </c>
      <c r="I1320" s="1"/>
      <c r="J1320" s="1"/>
      <c r="K1320" s="6"/>
      <c r="L1320" s="6"/>
      <c r="M1320" s="6"/>
      <c r="N1320" s="6"/>
      <c r="O1320" s="6"/>
      <c r="P1320" s="7"/>
      <c r="Q1320" s="1"/>
      <c r="R1320" s="1"/>
    </row>
    <row r="1321" spans="1:18" s="5" customFormat="1" x14ac:dyDescent="0.2">
      <c r="A1321" s="1"/>
      <c r="B1321" s="1"/>
      <c r="C1321" s="2"/>
      <c r="D1321" s="3"/>
      <c r="E1321" s="4"/>
      <c r="F1321" s="4"/>
      <c r="G1321" s="5" t="str">
        <f t="shared" si="25"/>
        <v xml:space="preserve">  </v>
      </c>
      <c r="I1321" s="1"/>
      <c r="J1321" s="1"/>
      <c r="K1321" s="6"/>
      <c r="L1321" s="6"/>
      <c r="M1321" s="6"/>
      <c r="N1321" s="6"/>
      <c r="O1321" s="6"/>
      <c r="P1321" s="7"/>
      <c r="Q1321" s="1"/>
      <c r="R1321" s="1"/>
    </row>
    <row r="1322" spans="1:18" s="5" customFormat="1" x14ac:dyDescent="0.2">
      <c r="A1322" s="1"/>
      <c r="B1322" s="1"/>
      <c r="C1322" s="2"/>
      <c r="D1322" s="3"/>
      <c r="E1322" s="4"/>
      <c r="F1322" s="4"/>
      <c r="G1322" s="5" t="str">
        <f t="shared" si="25"/>
        <v xml:space="preserve">  </v>
      </c>
      <c r="I1322" s="1"/>
      <c r="J1322" s="1"/>
      <c r="K1322" s="6"/>
      <c r="L1322" s="6"/>
      <c r="M1322" s="6"/>
      <c r="N1322" s="6"/>
      <c r="O1322" s="6"/>
      <c r="P1322" s="7"/>
      <c r="Q1322" s="1"/>
      <c r="R1322" s="1"/>
    </row>
    <row r="1323" spans="1:18" s="5" customFormat="1" x14ac:dyDescent="0.2">
      <c r="A1323" s="1"/>
      <c r="B1323" s="1"/>
      <c r="C1323" s="2"/>
      <c r="D1323" s="3"/>
      <c r="E1323" s="4"/>
      <c r="F1323" s="4"/>
      <c r="G1323" s="5" t="str">
        <f t="shared" si="25"/>
        <v xml:space="preserve">  </v>
      </c>
      <c r="I1323" s="1"/>
      <c r="J1323" s="1"/>
      <c r="K1323" s="6"/>
      <c r="L1323" s="6"/>
      <c r="M1323" s="6"/>
      <c r="N1323" s="6"/>
      <c r="O1323" s="6"/>
      <c r="P1323" s="7"/>
      <c r="Q1323" s="1"/>
      <c r="R1323" s="1"/>
    </row>
    <row r="1324" spans="1:18" s="5" customFormat="1" x14ac:dyDescent="0.2">
      <c r="A1324" s="1"/>
      <c r="B1324" s="1"/>
      <c r="C1324" s="2"/>
      <c r="D1324" s="3"/>
      <c r="E1324" s="4"/>
      <c r="F1324" s="4"/>
      <c r="G1324" s="5" t="str">
        <f t="shared" si="25"/>
        <v xml:space="preserve">  </v>
      </c>
      <c r="I1324" s="1"/>
      <c r="J1324" s="1"/>
      <c r="K1324" s="6"/>
      <c r="L1324" s="6"/>
      <c r="M1324" s="6"/>
      <c r="N1324" s="6"/>
      <c r="O1324" s="6"/>
      <c r="P1324" s="7"/>
      <c r="Q1324" s="1"/>
      <c r="R1324" s="1"/>
    </row>
    <row r="1325" spans="1:18" s="5" customFormat="1" x14ac:dyDescent="0.2">
      <c r="A1325" s="1"/>
      <c r="B1325" s="1"/>
      <c r="C1325" s="2"/>
      <c r="D1325" s="3"/>
      <c r="E1325" s="4"/>
      <c r="F1325" s="4"/>
      <c r="G1325" s="5" t="str">
        <f t="shared" si="25"/>
        <v xml:space="preserve">  </v>
      </c>
      <c r="I1325" s="1"/>
      <c r="J1325" s="1"/>
      <c r="K1325" s="6"/>
      <c r="L1325" s="6"/>
      <c r="M1325" s="6"/>
      <c r="N1325" s="6"/>
      <c r="O1325" s="6"/>
      <c r="P1325" s="7"/>
      <c r="Q1325" s="1"/>
      <c r="R1325" s="1"/>
    </row>
    <row r="1326" spans="1:18" s="5" customFormat="1" x14ac:dyDescent="0.2">
      <c r="A1326" s="1"/>
      <c r="B1326" s="1"/>
      <c r="C1326" s="2"/>
      <c r="D1326" s="3"/>
      <c r="E1326" s="4"/>
      <c r="F1326" s="4"/>
      <c r="G1326" s="5" t="str">
        <f t="shared" si="25"/>
        <v xml:space="preserve">  </v>
      </c>
      <c r="I1326" s="1"/>
      <c r="J1326" s="1"/>
      <c r="K1326" s="6"/>
      <c r="L1326" s="6"/>
      <c r="M1326" s="6"/>
      <c r="N1326" s="6"/>
      <c r="O1326" s="6"/>
      <c r="P1326" s="7"/>
      <c r="Q1326" s="1"/>
      <c r="R1326" s="1"/>
    </row>
    <row r="1327" spans="1:18" s="5" customFormat="1" x14ac:dyDescent="0.2">
      <c r="A1327" s="1"/>
      <c r="B1327" s="1"/>
      <c r="C1327" s="2"/>
      <c r="D1327" s="3"/>
      <c r="E1327" s="4"/>
      <c r="F1327" s="4"/>
      <c r="G1327" s="5" t="str">
        <f t="shared" si="25"/>
        <v xml:space="preserve">  </v>
      </c>
      <c r="I1327" s="1"/>
      <c r="J1327" s="1"/>
      <c r="K1327" s="6"/>
      <c r="L1327" s="6"/>
      <c r="M1327" s="6"/>
      <c r="N1327" s="6"/>
      <c r="O1327" s="6"/>
      <c r="P1327" s="7"/>
      <c r="Q1327" s="1"/>
      <c r="R1327" s="1"/>
    </row>
    <row r="1328" spans="1:18" s="5" customFormat="1" x14ac:dyDescent="0.2">
      <c r="A1328" s="1"/>
      <c r="B1328" s="1"/>
      <c r="C1328" s="2"/>
      <c r="D1328" s="3"/>
      <c r="E1328" s="4"/>
      <c r="F1328" s="4"/>
      <c r="G1328" s="5" t="str">
        <f t="shared" si="25"/>
        <v xml:space="preserve">  </v>
      </c>
      <c r="I1328" s="1"/>
      <c r="J1328" s="1"/>
      <c r="K1328" s="6"/>
      <c r="L1328" s="6"/>
      <c r="M1328" s="6"/>
      <c r="N1328" s="6"/>
      <c r="O1328" s="6"/>
      <c r="P1328" s="7"/>
      <c r="Q1328" s="1"/>
      <c r="R1328" s="1"/>
    </row>
    <row r="1329" spans="1:18" s="5" customFormat="1" x14ac:dyDescent="0.2">
      <c r="A1329" s="1"/>
      <c r="B1329" s="1"/>
      <c r="C1329" s="2"/>
      <c r="D1329" s="3"/>
      <c r="E1329" s="4"/>
      <c r="F1329" s="4"/>
      <c r="G1329" s="5" t="str">
        <f t="shared" si="25"/>
        <v xml:space="preserve">  </v>
      </c>
      <c r="I1329" s="1"/>
      <c r="J1329" s="1"/>
      <c r="K1329" s="6"/>
      <c r="L1329" s="6"/>
      <c r="M1329" s="6"/>
      <c r="N1329" s="6"/>
      <c r="O1329" s="6"/>
      <c r="P1329" s="7"/>
      <c r="Q1329" s="1"/>
      <c r="R1329" s="1"/>
    </row>
    <row r="1330" spans="1:18" s="5" customFormat="1" x14ac:dyDescent="0.2">
      <c r="A1330" s="1"/>
      <c r="B1330" s="1"/>
      <c r="C1330" s="2"/>
      <c r="D1330" s="3"/>
      <c r="E1330" s="4"/>
      <c r="F1330" s="4"/>
      <c r="G1330" s="5" t="str">
        <f t="shared" si="25"/>
        <v xml:space="preserve">  </v>
      </c>
      <c r="I1330" s="1"/>
      <c r="J1330" s="1"/>
      <c r="K1330" s="6"/>
      <c r="L1330" s="6"/>
      <c r="M1330" s="6"/>
      <c r="N1330" s="6"/>
      <c r="O1330" s="6"/>
      <c r="P1330" s="7"/>
      <c r="Q1330" s="1"/>
      <c r="R1330" s="1"/>
    </row>
    <row r="1331" spans="1:18" s="5" customFormat="1" x14ac:dyDescent="0.2">
      <c r="A1331" s="1"/>
      <c r="B1331" s="1"/>
      <c r="C1331" s="2"/>
      <c r="D1331" s="3"/>
      <c r="E1331" s="4"/>
      <c r="F1331" s="4"/>
      <c r="G1331" s="5" t="str">
        <f t="shared" si="25"/>
        <v xml:space="preserve">  </v>
      </c>
      <c r="I1331" s="1"/>
      <c r="J1331" s="1"/>
      <c r="K1331" s="6"/>
      <c r="L1331" s="6"/>
      <c r="M1331" s="6"/>
      <c r="N1331" s="6"/>
      <c r="O1331" s="6"/>
      <c r="P1331" s="7"/>
      <c r="Q1331" s="1"/>
      <c r="R1331" s="1"/>
    </row>
    <row r="1332" spans="1:18" s="5" customFormat="1" x14ac:dyDescent="0.2">
      <c r="A1332" s="1"/>
      <c r="B1332" s="1"/>
      <c r="C1332" s="2"/>
      <c r="D1332" s="3"/>
      <c r="E1332" s="4"/>
      <c r="F1332" s="4"/>
      <c r="G1332" s="5" t="str">
        <f t="shared" si="25"/>
        <v xml:space="preserve">  </v>
      </c>
      <c r="I1332" s="1"/>
      <c r="J1332" s="1"/>
      <c r="K1332" s="6"/>
      <c r="L1332" s="6"/>
      <c r="M1332" s="6"/>
      <c r="N1332" s="6"/>
      <c r="O1332" s="6"/>
      <c r="P1332" s="7"/>
      <c r="Q1332" s="1"/>
      <c r="R1332" s="1"/>
    </row>
    <row r="1333" spans="1:18" s="5" customFormat="1" x14ac:dyDescent="0.2">
      <c r="A1333" s="1"/>
      <c r="B1333" s="1"/>
      <c r="C1333" s="2"/>
      <c r="D1333" s="3"/>
      <c r="E1333" s="4"/>
      <c r="F1333" s="4"/>
      <c r="G1333" s="5" t="str">
        <f t="shared" si="25"/>
        <v xml:space="preserve">  </v>
      </c>
      <c r="I1333" s="1"/>
      <c r="J1333" s="1"/>
      <c r="K1333" s="6"/>
      <c r="L1333" s="6"/>
      <c r="M1333" s="6"/>
      <c r="N1333" s="6"/>
      <c r="O1333" s="6"/>
      <c r="P1333" s="7"/>
      <c r="Q1333" s="1"/>
      <c r="R1333" s="1"/>
    </row>
    <row r="1334" spans="1:18" s="5" customFormat="1" x14ac:dyDescent="0.2">
      <c r="A1334" s="1"/>
      <c r="B1334" s="1"/>
      <c r="C1334" s="2"/>
      <c r="D1334" s="3"/>
      <c r="E1334" s="4"/>
      <c r="F1334" s="4"/>
      <c r="G1334" s="5" t="str">
        <f t="shared" si="25"/>
        <v xml:space="preserve">  </v>
      </c>
      <c r="I1334" s="1"/>
      <c r="J1334" s="1"/>
      <c r="K1334" s="6"/>
      <c r="L1334" s="6"/>
      <c r="M1334" s="6"/>
      <c r="N1334" s="6"/>
      <c r="O1334" s="6"/>
      <c r="P1334" s="7"/>
      <c r="Q1334" s="1"/>
      <c r="R1334" s="1"/>
    </row>
    <row r="1335" spans="1:18" s="5" customFormat="1" x14ac:dyDescent="0.2">
      <c r="A1335" s="1"/>
      <c r="B1335" s="1"/>
      <c r="C1335" s="2"/>
      <c r="D1335" s="3"/>
      <c r="E1335" s="4"/>
      <c r="F1335" s="4"/>
      <c r="G1335" s="5" t="str">
        <f t="shared" si="25"/>
        <v xml:space="preserve">  </v>
      </c>
      <c r="I1335" s="1"/>
      <c r="J1335" s="1"/>
      <c r="K1335" s="6"/>
      <c r="L1335" s="6"/>
      <c r="M1335" s="6"/>
      <c r="N1335" s="6"/>
      <c r="O1335" s="6"/>
      <c r="P1335" s="7"/>
      <c r="Q1335" s="1"/>
      <c r="R1335" s="1"/>
    </row>
    <row r="1336" spans="1:18" s="5" customFormat="1" x14ac:dyDescent="0.2">
      <c r="A1336" s="1"/>
      <c r="B1336" s="1"/>
      <c r="C1336" s="2"/>
      <c r="D1336" s="3"/>
      <c r="E1336" s="4"/>
      <c r="F1336" s="4"/>
      <c r="G1336" s="5" t="str">
        <f t="shared" si="25"/>
        <v xml:space="preserve">  </v>
      </c>
      <c r="I1336" s="1"/>
      <c r="J1336" s="1"/>
      <c r="K1336" s="6"/>
      <c r="L1336" s="6"/>
      <c r="M1336" s="6"/>
      <c r="N1336" s="6"/>
      <c r="O1336" s="6"/>
      <c r="P1336" s="7"/>
      <c r="Q1336" s="1"/>
      <c r="R1336" s="1"/>
    </row>
    <row r="1337" spans="1:18" s="5" customFormat="1" x14ac:dyDescent="0.2">
      <c r="A1337" s="1"/>
      <c r="B1337" s="1"/>
      <c r="C1337" s="2"/>
      <c r="D1337" s="3"/>
      <c r="E1337" s="4"/>
      <c r="F1337" s="4"/>
      <c r="G1337" s="5" t="str">
        <f t="shared" si="25"/>
        <v xml:space="preserve">  </v>
      </c>
      <c r="I1337" s="1"/>
      <c r="J1337" s="1"/>
      <c r="K1337" s="6"/>
      <c r="L1337" s="6"/>
      <c r="M1337" s="6"/>
      <c r="N1337" s="6"/>
      <c r="O1337" s="6"/>
      <c r="P1337" s="7"/>
      <c r="Q1337" s="1"/>
      <c r="R1337" s="1"/>
    </row>
    <row r="1338" spans="1:18" s="5" customFormat="1" x14ac:dyDescent="0.2">
      <c r="A1338" s="1"/>
      <c r="B1338" s="1"/>
      <c r="C1338" s="2"/>
      <c r="D1338" s="3"/>
      <c r="E1338" s="4"/>
      <c r="F1338" s="4"/>
      <c r="G1338" s="5" t="str">
        <f t="shared" ref="G1338:G1401" si="26">IF(E1338=0,"  ",(IF(F1338=0,"  ",+E1338*F1338)))</f>
        <v xml:space="preserve">  </v>
      </c>
      <c r="I1338" s="1"/>
      <c r="J1338" s="1"/>
      <c r="K1338" s="6"/>
      <c r="L1338" s="6"/>
      <c r="M1338" s="6"/>
      <c r="N1338" s="6"/>
      <c r="O1338" s="6"/>
      <c r="P1338" s="7"/>
      <c r="Q1338" s="1"/>
      <c r="R1338" s="1"/>
    </row>
    <row r="1339" spans="1:18" s="5" customFormat="1" x14ac:dyDescent="0.2">
      <c r="A1339" s="1"/>
      <c r="B1339" s="1"/>
      <c r="C1339" s="2"/>
      <c r="D1339" s="3"/>
      <c r="E1339" s="4"/>
      <c r="F1339" s="4"/>
      <c r="G1339" s="5" t="str">
        <f t="shared" si="26"/>
        <v xml:space="preserve">  </v>
      </c>
      <c r="I1339" s="1"/>
      <c r="J1339" s="1"/>
      <c r="K1339" s="6"/>
      <c r="L1339" s="6"/>
      <c r="M1339" s="6"/>
      <c r="N1339" s="6"/>
      <c r="O1339" s="6"/>
      <c r="P1339" s="7"/>
      <c r="Q1339" s="1"/>
      <c r="R1339" s="1"/>
    </row>
    <row r="1340" spans="1:18" s="5" customFormat="1" x14ac:dyDescent="0.2">
      <c r="A1340" s="1"/>
      <c r="B1340" s="1"/>
      <c r="C1340" s="2"/>
      <c r="D1340" s="3"/>
      <c r="E1340" s="4"/>
      <c r="F1340" s="4"/>
      <c r="G1340" s="5" t="str">
        <f t="shared" si="26"/>
        <v xml:space="preserve">  </v>
      </c>
      <c r="I1340" s="1"/>
      <c r="J1340" s="1"/>
      <c r="K1340" s="6"/>
      <c r="L1340" s="6"/>
      <c r="M1340" s="6"/>
      <c r="N1340" s="6"/>
      <c r="O1340" s="6"/>
      <c r="P1340" s="7"/>
      <c r="Q1340" s="1"/>
      <c r="R1340" s="1"/>
    </row>
    <row r="1341" spans="1:18" s="5" customFormat="1" x14ac:dyDescent="0.2">
      <c r="A1341" s="1"/>
      <c r="B1341" s="1"/>
      <c r="C1341" s="2"/>
      <c r="D1341" s="3"/>
      <c r="E1341" s="4"/>
      <c r="F1341" s="4"/>
      <c r="G1341" s="5" t="str">
        <f t="shared" si="26"/>
        <v xml:space="preserve">  </v>
      </c>
      <c r="I1341" s="1"/>
      <c r="J1341" s="1"/>
      <c r="K1341" s="6"/>
      <c r="L1341" s="6"/>
      <c r="M1341" s="6"/>
      <c r="N1341" s="6"/>
      <c r="O1341" s="6"/>
      <c r="P1341" s="7"/>
      <c r="Q1341" s="1"/>
      <c r="R1341" s="1"/>
    </row>
    <row r="1342" spans="1:18" s="5" customFormat="1" x14ac:dyDescent="0.2">
      <c r="A1342" s="1"/>
      <c r="B1342" s="1"/>
      <c r="C1342" s="2"/>
      <c r="D1342" s="3"/>
      <c r="E1342" s="4"/>
      <c r="F1342" s="4"/>
      <c r="G1342" s="5" t="str">
        <f t="shared" si="26"/>
        <v xml:space="preserve">  </v>
      </c>
      <c r="I1342" s="1"/>
      <c r="J1342" s="1"/>
      <c r="K1342" s="6"/>
      <c r="L1342" s="6"/>
      <c r="M1342" s="6"/>
      <c r="N1342" s="6"/>
      <c r="O1342" s="6"/>
      <c r="P1342" s="7"/>
      <c r="Q1342" s="1"/>
      <c r="R1342" s="1"/>
    </row>
    <row r="1343" spans="1:18" s="5" customFormat="1" x14ac:dyDescent="0.2">
      <c r="A1343" s="1"/>
      <c r="B1343" s="1"/>
      <c r="C1343" s="2"/>
      <c r="D1343" s="3"/>
      <c r="E1343" s="4"/>
      <c r="F1343" s="4"/>
      <c r="G1343" s="5" t="str">
        <f t="shared" si="26"/>
        <v xml:space="preserve">  </v>
      </c>
      <c r="I1343" s="1"/>
      <c r="J1343" s="1"/>
      <c r="K1343" s="6"/>
      <c r="L1343" s="6"/>
      <c r="M1343" s="6"/>
      <c r="N1343" s="6"/>
      <c r="O1343" s="6"/>
      <c r="P1343" s="7"/>
      <c r="Q1343" s="1"/>
      <c r="R1343" s="1"/>
    </row>
    <row r="1344" spans="1:18" s="5" customFormat="1" x14ac:dyDescent="0.2">
      <c r="A1344" s="1"/>
      <c r="B1344" s="1"/>
      <c r="C1344" s="2"/>
      <c r="D1344" s="3"/>
      <c r="E1344" s="4"/>
      <c r="F1344" s="4"/>
      <c r="G1344" s="5" t="str">
        <f t="shared" si="26"/>
        <v xml:space="preserve">  </v>
      </c>
      <c r="I1344" s="1"/>
      <c r="J1344" s="1"/>
      <c r="K1344" s="6"/>
      <c r="L1344" s="6"/>
      <c r="M1344" s="6"/>
      <c r="N1344" s="6"/>
      <c r="O1344" s="6"/>
      <c r="P1344" s="7"/>
      <c r="Q1344" s="1"/>
      <c r="R1344" s="1"/>
    </row>
    <row r="1345" spans="1:18" s="5" customFormat="1" x14ac:dyDescent="0.2">
      <c r="A1345" s="1"/>
      <c r="B1345" s="1"/>
      <c r="C1345" s="2"/>
      <c r="D1345" s="3"/>
      <c r="E1345" s="4"/>
      <c r="F1345" s="4"/>
      <c r="G1345" s="5" t="str">
        <f t="shared" si="26"/>
        <v xml:space="preserve">  </v>
      </c>
      <c r="I1345" s="1"/>
      <c r="J1345" s="1"/>
      <c r="K1345" s="6"/>
      <c r="L1345" s="6"/>
      <c r="M1345" s="6"/>
      <c r="N1345" s="6"/>
      <c r="O1345" s="6"/>
      <c r="P1345" s="7"/>
      <c r="Q1345" s="1"/>
      <c r="R1345" s="1"/>
    </row>
    <row r="1346" spans="1:18" s="5" customFormat="1" x14ac:dyDescent="0.2">
      <c r="A1346" s="1"/>
      <c r="B1346" s="1"/>
      <c r="C1346" s="2"/>
      <c r="D1346" s="3"/>
      <c r="E1346" s="4"/>
      <c r="F1346" s="4"/>
      <c r="G1346" s="5" t="str">
        <f t="shared" si="26"/>
        <v xml:space="preserve">  </v>
      </c>
      <c r="I1346" s="1"/>
      <c r="J1346" s="1"/>
      <c r="K1346" s="6"/>
      <c r="L1346" s="6"/>
      <c r="M1346" s="6"/>
      <c r="N1346" s="6"/>
      <c r="O1346" s="6"/>
      <c r="P1346" s="7"/>
      <c r="Q1346" s="1"/>
      <c r="R1346" s="1"/>
    </row>
    <row r="1347" spans="1:18" s="5" customFormat="1" x14ac:dyDescent="0.2">
      <c r="A1347" s="1"/>
      <c r="B1347" s="1"/>
      <c r="C1347" s="2"/>
      <c r="D1347" s="3"/>
      <c r="E1347" s="4"/>
      <c r="F1347" s="4"/>
      <c r="G1347" s="5" t="str">
        <f t="shared" si="26"/>
        <v xml:space="preserve">  </v>
      </c>
      <c r="I1347" s="1"/>
      <c r="J1347" s="1"/>
      <c r="K1347" s="6"/>
      <c r="L1347" s="6"/>
      <c r="M1347" s="6"/>
      <c r="N1347" s="6"/>
      <c r="O1347" s="6"/>
      <c r="P1347" s="7"/>
      <c r="Q1347" s="1"/>
      <c r="R1347" s="1"/>
    </row>
    <row r="1348" spans="1:18" s="5" customFormat="1" x14ac:dyDescent="0.2">
      <c r="A1348" s="1"/>
      <c r="B1348" s="1"/>
      <c r="C1348" s="2"/>
      <c r="D1348" s="3"/>
      <c r="E1348" s="4"/>
      <c r="F1348" s="4"/>
      <c r="G1348" s="5" t="str">
        <f t="shared" si="26"/>
        <v xml:space="preserve">  </v>
      </c>
      <c r="I1348" s="1"/>
      <c r="J1348" s="1"/>
      <c r="K1348" s="6"/>
      <c r="L1348" s="6"/>
      <c r="M1348" s="6"/>
      <c r="N1348" s="6"/>
      <c r="O1348" s="6"/>
      <c r="P1348" s="7"/>
      <c r="Q1348" s="1"/>
      <c r="R1348" s="1"/>
    </row>
    <row r="1349" spans="1:18" s="5" customFormat="1" x14ac:dyDescent="0.2">
      <c r="A1349" s="1"/>
      <c r="B1349" s="1"/>
      <c r="C1349" s="2"/>
      <c r="D1349" s="3"/>
      <c r="E1349" s="4"/>
      <c r="F1349" s="4"/>
      <c r="G1349" s="5" t="str">
        <f t="shared" si="26"/>
        <v xml:space="preserve">  </v>
      </c>
      <c r="I1349" s="1"/>
      <c r="J1349" s="1"/>
      <c r="K1349" s="6"/>
      <c r="L1349" s="6"/>
      <c r="M1349" s="6"/>
      <c r="N1349" s="6"/>
      <c r="O1349" s="6"/>
      <c r="P1349" s="7"/>
      <c r="Q1349" s="1"/>
      <c r="R1349" s="1"/>
    </row>
    <row r="1350" spans="1:18" s="5" customFormat="1" x14ac:dyDescent="0.2">
      <c r="A1350" s="1"/>
      <c r="B1350" s="1"/>
      <c r="C1350" s="2"/>
      <c r="D1350" s="3"/>
      <c r="E1350" s="4"/>
      <c r="F1350" s="4"/>
      <c r="G1350" s="5" t="str">
        <f t="shared" si="26"/>
        <v xml:space="preserve">  </v>
      </c>
      <c r="I1350" s="1"/>
      <c r="J1350" s="1"/>
      <c r="K1350" s="6"/>
      <c r="L1350" s="6"/>
      <c r="M1350" s="6"/>
      <c r="N1350" s="6"/>
      <c r="O1350" s="6"/>
      <c r="P1350" s="7"/>
      <c r="Q1350" s="1"/>
      <c r="R1350" s="1"/>
    </row>
    <row r="1351" spans="1:18" s="5" customFormat="1" x14ac:dyDescent="0.2">
      <c r="A1351" s="1"/>
      <c r="B1351" s="1"/>
      <c r="C1351" s="2"/>
      <c r="D1351" s="3"/>
      <c r="E1351" s="4"/>
      <c r="F1351" s="4"/>
      <c r="G1351" s="5" t="str">
        <f t="shared" si="26"/>
        <v xml:space="preserve">  </v>
      </c>
      <c r="I1351" s="1"/>
      <c r="J1351" s="1"/>
      <c r="K1351" s="6"/>
      <c r="L1351" s="6"/>
      <c r="M1351" s="6"/>
      <c r="N1351" s="6"/>
      <c r="O1351" s="6"/>
      <c r="P1351" s="7"/>
      <c r="Q1351" s="1"/>
      <c r="R1351" s="1"/>
    </row>
    <row r="1352" spans="1:18" s="5" customFormat="1" x14ac:dyDescent="0.2">
      <c r="A1352" s="1"/>
      <c r="B1352" s="1"/>
      <c r="C1352" s="2"/>
      <c r="D1352" s="3"/>
      <c r="E1352" s="4"/>
      <c r="F1352" s="4"/>
      <c r="G1352" s="5" t="str">
        <f t="shared" si="26"/>
        <v xml:space="preserve">  </v>
      </c>
      <c r="I1352" s="1"/>
      <c r="J1352" s="1"/>
      <c r="K1352" s="6"/>
      <c r="L1352" s="6"/>
      <c r="M1352" s="6"/>
      <c r="N1352" s="6"/>
      <c r="O1352" s="6"/>
      <c r="P1352" s="7"/>
      <c r="Q1352" s="1"/>
      <c r="R1352" s="1"/>
    </row>
    <row r="1353" spans="1:18" s="5" customFormat="1" x14ac:dyDescent="0.2">
      <c r="A1353" s="1"/>
      <c r="B1353" s="1"/>
      <c r="C1353" s="2"/>
      <c r="D1353" s="3"/>
      <c r="E1353" s="4"/>
      <c r="F1353" s="4"/>
      <c r="G1353" s="5" t="str">
        <f t="shared" si="26"/>
        <v xml:space="preserve">  </v>
      </c>
      <c r="I1353" s="1"/>
      <c r="J1353" s="1"/>
      <c r="K1353" s="6"/>
      <c r="L1353" s="6"/>
      <c r="M1353" s="6"/>
      <c r="N1353" s="6"/>
      <c r="O1353" s="6"/>
      <c r="P1353" s="7"/>
      <c r="Q1353" s="1"/>
      <c r="R1353" s="1"/>
    </row>
    <row r="1354" spans="1:18" s="5" customFormat="1" x14ac:dyDescent="0.2">
      <c r="A1354" s="1"/>
      <c r="B1354" s="1"/>
      <c r="C1354" s="2"/>
      <c r="D1354" s="3"/>
      <c r="E1354" s="4"/>
      <c r="F1354" s="4"/>
      <c r="G1354" s="5" t="str">
        <f t="shared" si="26"/>
        <v xml:space="preserve">  </v>
      </c>
      <c r="I1354" s="1"/>
      <c r="J1354" s="1"/>
      <c r="K1354" s="6"/>
      <c r="L1354" s="6"/>
      <c r="M1354" s="6"/>
      <c r="N1354" s="6"/>
      <c r="O1354" s="6"/>
      <c r="P1354" s="7"/>
      <c r="Q1354" s="1"/>
      <c r="R1354" s="1"/>
    </row>
    <row r="1355" spans="1:18" s="5" customFormat="1" x14ac:dyDescent="0.2">
      <c r="A1355" s="1"/>
      <c r="B1355" s="1"/>
      <c r="C1355" s="2"/>
      <c r="D1355" s="3"/>
      <c r="E1355" s="4"/>
      <c r="F1355" s="4"/>
      <c r="G1355" s="5" t="str">
        <f t="shared" si="26"/>
        <v xml:space="preserve">  </v>
      </c>
      <c r="I1355" s="1"/>
      <c r="J1355" s="1"/>
      <c r="K1355" s="6"/>
      <c r="L1355" s="6"/>
      <c r="M1355" s="6"/>
      <c r="N1355" s="6"/>
      <c r="O1355" s="6"/>
      <c r="P1355" s="7"/>
      <c r="Q1355" s="1"/>
      <c r="R1355" s="1"/>
    </row>
    <row r="1356" spans="1:18" s="5" customFormat="1" x14ac:dyDescent="0.2">
      <c r="A1356" s="1"/>
      <c r="B1356" s="1"/>
      <c r="C1356" s="2"/>
      <c r="D1356" s="3"/>
      <c r="E1356" s="4"/>
      <c r="F1356" s="4"/>
      <c r="G1356" s="5" t="str">
        <f t="shared" si="26"/>
        <v xml:space="preserve">  </v>
      </c>
      <c r="I1356" s="1"/>
      <c r="J1356" s="1"/>
      <c r="K1356" s="6"/>
      <c r="L1356" s="6"/>
      <c r="M1356" s="6"/>
      <c r="N1356" s="6"/>
      <c r="O1356" s="6"/>
      <c r="P1356" s="7"/>
      <c r="Q1356" s="1"/>
      <c r="R1356" s="1"/>
    </row>
    <row r="1357" spans="1:18" s="5" customFormat="1" x14ac:dyDescent="0.2">
      <c r="A1357" s="1"/>
      <c r="B1357" s="1"/>
      <c r="C1357" s="2"/>
      <c r="D1357" s="3"/>
      <c r="E1357" s="4"/>
      <c r="F1357" s="4"/>
      <c r="G1357" s="5" t="str">
        <f t="shared" si="26"/>
        <v xml:space="preserve">  </v>
      </c>
      <c r="I1357" s="1"/>
      <c r="J1357" s="1"/>
      <c r="K1357" s="6"/>
      <c r="L1357" s="6"/>
      <c r="M1357" s="6"/>
      <c r="N1357" s="6"/>
      <c r="O1357" s="6"/>
      <c r="P1357" s="7"/>
      <c r="Q1357" s="1"/>
      <c r="R1357" s="1"/>
    </row>
    <row r="1358" spans="1:18" s="5" customFormat="1" x14ac:dyDescent="0.2">
      <c r="A1358" s="1"/>
      <c r="B1358" s="1"/>
      <c r="C1358" s="2"/>
      <c r="D1358" s="3"/>
      <c r="E1358" s="4"/>
      <c r="F1358" s="4"/>
      <c r="G1358" s="5" t="str">
        <f t="shared" si="26"/>
        <v xml:space="preserve">  </v>
      </c>
      <c r="I1358" s="1"/>
      <c r="J1358" s="1"/>
      <c r="K1358" s="6"/>
      <c r="L1358" s="6"/>
      <c r="M1358" s="6"/>
      <c r="N1358" s="6"/>
      <c r="O1358" s="6"/>
      <c r="P1358" s="7"/>
      <c r="Q1358" s="1"/>
      <c r="R1358" s="1"/>
    </row>
    <row r="1359" spans="1:18" s="5" customFormat="1" x14ac:dyDescent="0.2">
      <c r="A1359" s="1"/>
      <c r="B1359" s="1"/>
      <c r="C1359" s="2"/>
      <c r="D1359" s="3"/>
      <c r="E1359" s="4"/>
      <c r="F1359" s="4"/>
      <c r="G1359" s="5" t="str">
        <f t="shared" si="26"/>
        <v xml:space="preserve">  </v>
      </c>
      <c r="I1359" s="1"/>
      <c r="J1359" s="1"/>
      <c r="K1359" s="6"/>
      <c r="L1359" s="6"/>
      <c r="M1359" s="6"/>
      <c r="N1359" s="6"/>
      <c r="O1359" s="6"/>
      <c r="P1359" s="7"/>
      <c r="Q1359" s="1"/>
      <c r="R1359" s="1"/>
    </row>
    <row r="1360" spans="1:18" s="5" customFormat="1" x14ac:dyDescent="0.2">
      <c r="A1360" s="1"/>
      <c r="B1360" s="1"/>
      <c r="C1360" s="2"/>
      <c r="D1360" s="3"/>
      <c r="E1360" s="4"/>
      <c r="F1360" s="4"/>
      <c r="G1360" s="5" t="str">
        <f t="shared" si="26"/>
        <v xml:space="preserve">  </v>
      </c>
      <c r="I1360" s="1"/>
      <c r="J1360" s="1"/>
      <c r="K1360" s="6"/>
      <c r="L1360" s="6"/>
      <c r="M1360" s="6"/>
      <c r="N1360" s="6"/>
      <c r="O1360" s="6"/>
      <c r="P1360" s="7"/>
      <c r="Q1360" s="1"/>
      <c r="R1360" s="1"/>
    </row>
    <row r="1361" spans="1:18" s="5" customFormat="1" x14ac:dyDescent="0.2">
      <c r="A1361" s="1"/>
      <c r="B1361" s="1"/>
      <c r="C1361" s="2"/>
      <c r="D1361" s="3"/>
      <c r="E1361" s="4"/>
      <c r="F1361" s="4"/>
      <c r="G1361" s="5" t="str">
        <f t="shared" si="26"/>
        <v xml:space="preserve">  </v>
      </c>
      <c r="I1361" s="1"/>
      <c r="J1361" s="1"/>
      <c r="K1361" s="6"/>
      <c r="L1361" s="6"/>
      <c r="M1361" s="6"/>
      <c r="N1361" s="6"/>
      <c r="O1361" s="6"/>
      <c r="P1361" s="7"/>
      <c r="Q1361" s="1"/>
      <c r="R1361" s="1"/>
    </row>
    <row r="1362" spans="1:18" s="5" customFormat="1" x14ac:dyDescent="0.2">
      <c r="A1362" s="1"/>
      <c r="B1362" s="1"/>
      <c r="C1362" s="2"/>
      <c r="D1362" s="3"/>
      <c r="E1362" s="4"/>
      <c r="F1362" s="4"/>
      <c r="G1362" s="5" t="str">
        <f t="shared" si="26"/>
        <v xml:space="preserve">  </v>
      </c>
      <c r="I1362" s="1"/>
      <c r="J1362" s="1"/>
      <c r="K1362" s="6"/>
      <c r="L1362" s="6"/>
      <c r="M1362" s="6"/>
      <c r="N1362" s="6"/>
      <c r="O1362" s="6"/>
      <c r="P1362" s="7"/>
      <c r="Q1362" s="1"/>
      <c r="R1362" s="1"/>
    </row>
    <row r="1363" spans="1:18" s="5" customFormat="1" x14ac:dyDescent="0.2">
      <c r="A1363" s="1"/>
      <c r="B1363" s="1"/>
      <c r="C1363" s="2"/>
      <c r="D1363" s="3"/>
      <c r="E1363" s="4"/>
      <c r="F1363" s="4"/>
      <c r="G1363" s="5" t="str">
        <f t="shared" si="26"/>
        <v xml:space="preserve">  </v>
      </c>
      <c r="I1363" s="1"/>
      <c r="J1363" s="1"/>
      <c r="K1363" s="6"/>
      <c r="L1363" s="6"/>
      <c r="M1363" s="6"/>
      <c r="N1363" s="6"/>
      <c r="O1363" s="6"/>
      <c r="P1363" s="7"/>
      <c r="Q1363" s="1"/>
      <c r="R1363" s="1"/>
    </row>
    <row r="1364" spans="1:18" s="5" customFormat="1" x14ac:dyDescent="0.2">
      <c r="A1364" s="1"/>
      <c r="B1364" s="1"/>
      <c r="C1364" s="2"/>
      <c r="D1364" s="3"/>
      <c r="E1364" s="4"/>
      <c r="F1364" s="4"/>
      <c r="G1364" s="5" t="str">
        <f t="shared" si="26"/>
        <v xml:space="preserve">  </v>
      </c>
      <c r="I1364" s="1"/>
      <c r="J1364" s="1"/>
      <c r="K1364" s="6"/>
      <c r="L1364" s="6"/>
      <c r="M1364" s="6"/>
      <c r="N1364" s="6"/>
      <c r="O1364" s="6"/>
      <c r="P1364" s="7"/>
      <c r="Q1364" s="1"/>
      <c r="R1364" s="1"/>
    </row>
    <row r="1365" spans="1:18" s="5" customFormat="1" x14ac:dyDescent="0.2">
      <c r="A1365" s="1"/>
      <c r="B1365" s="1"/>
      <c r="C1365" s="2"/>
      <c r="D1365" s="3"/>
      <c r="E1365" s="4"/>
      <c r="F1365" s="4"/>
      <c r="G1365" s="5" t="str">
        <f t="shared" si="26"/>
        <v xml:space="preserve">  </v>
      </c>
      <c r="I1365" s="1"/>
      <c r="J1365" s="1"/>
      <c r="K1365" s="6"/>
      <c r="L1365" s="6"/>
      <c r="M1365" s="6"/>
      <c r="N1365" s="6"/>
      <c r="O1365" s="6"/>
      <c r="P1365" s="7"/>
      <c r="Q1365" s="1"/>
      <c r="R1365" s="1"/>
    </row>
    <row r="1366" spans="1:18" s="5" customFormat="1" x14ac:dyDescent="0.2">
      <c r="A1366" s="1"/>
      <c r="B1366" s="1"/>
      <c r="C1366" s="2"/>
      <c r="D1366" s="3"/>
      <c r="E1366" s="4"/>
      <c r="F1366" s="4"/>
      <c r="G1366" s="5" t="str">
        <f t="shared" si="26"/>
        <v xml:space="preserve">  </v>
      </c>
      <c r="I1366" s="1"/>
      <c r="J1366" s="1"/>
      <c r="K1366" s="6"/>
      <c r="L1366" s="6"/>
      <c r="M1366" s="6"/>
      <c r="N1366" s="6"/>
      <c r="O1366" s="6"/>
      <c r="P1366" s="7"/>
      <c r="Q1366" s="1"/>
      <c r="R1366" s="1"/>
    </row>
    <row r="1367" spans="1:18" s="5" customFormat="1" x14ac:dyDescent="0.2">
      <c r="A1367" s="1"/>
      <c r="B1367" s="1"/>
      <c r="C1367" s="2"/>
      <c r="D1367" s="3"/>
      <c r="E1367" s="4"/>
      <c r="F1367" s="4"/>
      <c r="G1367" s="5" t="str">
        <f t="shared" si="26"/>
        <v xml:space="preserve">  </v>
      </c>
      <c r="I1367" s="1"/>
      <c r="J1367" s="1"/>
      <c r="K1367" s="6"/>
      <c r="L1367" s="6"/>
      <c r="M1367" s="6"/>
      <c r="N1367" s="6"/>
      <c r="O1367" s="6"/>
      <c r="P1367" s="7"/>
      <c r="Q1367" s="1"/>
      <c r="R1367" s="1"/>
    </row>
    <row r="1368" spans="1:18" s="5" customFormat="1" x14ac:dyDescent="0.2">
      <c r="A1368" s="1"/>
      <c r="B1368" s="1"/>
      <c r="C1368" s="2"/>
      <c r="D1368" s="3"/>
      <c r="E1368" s="4"/>
      <c r="F1368" s="4"/>
      <c r="G1368" s="5" t="str">
        <f t="shared" si="26"/>
        <v xml:space="preserve">  </v>
      </c>
      <c r="I1368" s="1"/>
      <c r="J1368" s="1"/>
      <c r="K1368" s="6"/>
      <c r="L1368" s="6"/>
      <c r="M1368" s="6"/>
      <c r="N1368" s="6"/>
      <c r="O1368" s="6"/>
      <c r="P1368" s="7"/>
      <c r="Q1368" s="1"/>
      <c r="R1368" s="1"/>
    </row>
    <row r="1369" spans="1:18" s="5" customFormat="1" x14ac:dyDescent="0.2">
      <c r="A1369" s="1"/>
      <c r="B1369" s="1"/>
      <c r="C1369" s="2"/>
      <c r="D1369" s="3"/>
      <c r="E1369" s="4"/>
      <c r="F1369" s="4"/>
      <c r="G1369" s="5" t="str">
        <f t="shared" si="26"/>
        <v xml:space="preserve">  </v>
      </c>
      <c r="I1369" s="1"/>
      <c r="J1369" s="1"/>
      <c r="K1369" s="6"/>
      <c r="L1369" s="6"/>
      <c r="M1369" s="6"/>
      <c r="N1369" s="6"/>
      <c r="O1369" s="6"/>
      <c r="P1369" s="7"/>
      <c r="Q1369" s="1"/>
      <c r="R1369" s="1"/>
    </row>
    <row r="1370" spans="1:18" s="5" customFormat="1" x14ac:dyDescent="0.2">
      <c r="A1370" s="1"/>
      <c r="B1370" s="1"/>
      <c r="C1370" s="2"/>
      <c r="D1370" s="3"/>
      <c r="E1370" s="4"/>
      <c r="F1370" s="4"/>
      <c r="G1370" s="5" t="str">
        <f t="shared" si="26"/>
        <v xml:space="preserve">  </v>
      </c>
      <c r="I1370" s="1"/>
      <c r="J1370" s="1"/>
      <c r="K1370" s="6"/>
      <c r="L1370" s="6"/>
      <c r="M1370" s="6"/>
      <c r="N1370" s="6"/>
      <c r="O1370" s="6"/>
      <c r="P1370" s="7"/>
      <c r="Q1370" s="1"/>
      <c r="R1370" s="1"/>
    </row>
    <row r="1371" spans="1:18" s="5" customFormat="1" x14ac:dyDescent="0.2">
      <c r="A1371" s="1"/>
      <c r="B1371" s="1"/>
      <c r="C1371" s="2"/>
      <c r="D1371" s="3"/>
      <c r="E1371" s="4"/>
      <c r="F1371" s="4"/>
      <c r="G1371" s="5" t="str">
        <f t="shared" si="26"/>
        <v xml:space="preserve">  </v>
      </c>
      <c r="I1371" s="1"/>
      <c r="J1371" s="1"/>
      <c r="K1371" s="6"/>
      <c r="L1371" s="6"/>
      <c r="M1371" s="6"/>
      <c r="N1371" s="6"/>
      <c r="O1371" s="6"/>
      <c r="P1371" s="7"/>
      <c r="Q1371" s="1"/>
      <c r="R1371" s="1"/>
    </row>
    <row r="1372" spans="1:18" s="5" customFormat="1" x14ac:dyDescent="0.2">
      <c r="A1372" s="1"/>
      <c r="B1372" s="1"/>
      <c r="C1372" s="2"/>
      <c r="D1372" s="3"/>
      <c r="E1372" s="4"/>
      <c r="F1372" s="4"/>
      <c r="G1372" s="5" t="str">
        <f t="shared" si="26"/>
        <v xml:space="preserve">  </v>
      </c>
      <c r="I1372" s="1"/>
      <c r="J1372" s="1"/>
      <c r="K1372" s="6"/>
      <c r="L1372" s="6"/>
      <c r="M1372" s="6"/>
      <c r="N1372" s="6"/>
      <c r="O1372" s="6"/>
      <c r="P1372" s="7"/>
      <c r="Q1372" s="1"/>
      <c r="R1372" s="1"/>
    </row>
    <row r="1373" spans="1:18" s="5" customFormat="1" x14ac:dyDescent="0.2">
      <c r="A1373" s="1"/>
      <c r="B1373" s="1"/>
      <c r="C1373" s="2"/>
      <c r="D1373" s="3"/>
      <c r="E1373" s="4"/>
      <c r="F1373" s="4"/>
      <c r="G1373" s="5" t="str">
        <f t="shared" si="26"/>
        <v xml:space="preserve">  </v>
      </c>
      <c r="I1373" s="1"/>
      <c r="J1373" s="1"/>
      <c r="K1373" s="6"/>
      <c r="L1373" s="6"/>
      <c r="M1373" s="6"/>
      <c r="N1373" s="6"/>
      <c r="O1373" s="6"/>
      <c r="P1373" s="7"/>
      <c r="Q1373" s="1"/>
      <c r="R1373" s="1"/>
    </row>
    <row r="1374" spans="1:18" s="5" customFormat="1" x14ac:dyDescent="0.2">
      <c r="A1374" s="1"/>
      <c r="B1374" s="1"/>
      <c r="C1374" s="2"/>
      <c r="D1374" s="3"/>
      <c r="E1374" s="4"/>
      <c r="F1374" s="4"/>
      <c r="G1374" s="5" t="str">
        <f t="shared" si="26"/>
        <v xml:space="preserve">  </v>
      </c>
      <c r="I1374" s="1"/>
      <c r="J1374" s="1"/>
      <c r="K1374" s="6"/>
      <c r="L1374" s="6"/>
      <c r="M1374" s="6"/>
      <c r="N1374" s="6"/>
      <c r="O1374" s="6"/>
      <c r="P1374" s="7"/>
      <c r="Q1374" s="1"/>
      <c r="R1374" s="1"/>
    </row>
    <row r="1375" spans="1:18" s="5" customFormat="1" x14ac:dyDescent="0.2">
      <c r="A1375" s="1"/>
      <c r="B1375" s="1"/>
      <c r="C1375" s="2"/>
      <c r="D1375" s="3"/>
      <c r="E1375" s="4"/>
      <c r="F1375" s="4"/>
      <c r="G1375" s="5" t="str">
        <f t="shared" si="26"/>
        <v xml:space="preserve">  </v>
      </c>
      <c r="I1375" s="1"/>
      <c r="J1375" s="1"/>
      <c r="K1375" s="6"/>
      <c r="L1375" s="6"/>
      <c r="M1375" s="6"/>
      <c r="N1375" s="6"/>
      <c r="O1375" s="6"/>
      <c r="P1375" s="7"/>
      <c r="Q1375" s="1"/>
      <c r="R1375" s="1"/>
    </row>
    <row r="1376" spans="1:18" s="5" customFormat="1" x14ac:dyDescent="0.2">
      <c r="A1376" s="1"/>
      <c r="B1376" s="1"/>
      <c r="C1376" s="2"/>
      <c r="D1376" s="3"/>
      <c r="E1376" s="4"/>
      <c r="F1376" s="4"/>
      <c r="G1376" s="5" t="str">
        <f t="shared" si="26"/>
        <v xml:space="preserve">  </v>
      </c>
      <c r="I1376" s="1"/>
      <c r="J1376" s="1"/>
      <c r="K1376" s="6"/>
      <c r="L1376" s="6"/>
      <c r="M1376" s="6"/>
      <c r="N1376" s="6"/>
      <c r="O1376" s="6"/>
      <c r="P1376" s="7"/>
      <c r="Q1376" s="1"/>
      <c r="R1376" s="1"/>
    </row>
    <row r="1377" spans="1:18" s="5" customFormat="1" x14ac:dyDescent="0.2">
      <c r="A1377" s="1"/>
      <c r="B1377" s="1"/>
      <c r="C1377" s="2"/>
      <c r="D1377" s="3"/>
      <c r="E1377" s="4"/>
      <c r="F1377" s="4"/>
      <c r="G1377" s="5" t="str">
        <f t="shared" si="26"/>
        <v xml:space="preserve">  </v>
      </c>
      <c r="I1377" s="1"/>
      <c r="J1377" s="1"/>
      <c r="K1377" s="6"/>
      <c r="L1377" s="6"/>
      <c r="M1377" s="6"/>
      <c r="N1377" s="6"/>
      <c r="O1377" s="6"/>
      <c r="P1377" s="7"/>
      <c r="Q1377" s="1"/>
      <c r="R1377" s="1"/>
    </row>
    <row r="1378" spans="1:18" s="5" customFormat="1" x14ac:dyDescent="0.2">
      <c r="A1378" s="1"/>
      <c r="B1378" s="1"/>
      <c r="C1378" s="2"/>
      <c r="D1378" s="3"/>
      <c r="E1378" s="4"/>
      <c r="F1378" s="4"/>
      <c r="G1378" s="5" t="str">
        <f t="shared" si="26"/>
        <v xml:space="preserve">  </v>
      </c>
      <c r="I1378" s="1"/>
      <c r="J1378" s="1"/>
      <c r="K1378" s="6"/>
      <c r="L1378" s="6"/>
      <c r="M1378" s="6"/>
      <c r="N1378" s="6"/>
      <c r="O1378" s="6"/>
      <c r="P1378" s="7"/>
      <c r="Q1378" s="1"/>
      <c r="R1378" s="1"/>
    </row>
    <row r="1379" spans="1:18" s="5" customFormat="1" x14ac:dyDescent="0.2">
      <c r="A1379" s="1"/>
      <c r="B1379" s="1"/>
      <c r="C1379" s="2"/>
      <c r="D1379" s="3"/>
      <c r="E1379" s="4"/>
      <c r="F1379" s="4"/>
      <c r="G1379" s="5" t="str">
        <f t="shared" si="26"/>
        <v xml:space="preserve">  </v>
      </c>
      <c r="I1379" s="1"/>
      <c r="J1379" s="1"/>
      <c r="K1379" s="6"/>
      <c r="L1379" s="6"/>
      <c r="M1379" s="6"/>
      <c r="N1379" s="6"/>
      <c r="O1379" s="6"/>
      <c r="P1379" s="7"/>
      <c r="Q1379" s="1"/>
      <c r="R1379" s="1"/>
    </row>
    <row r="1380" spans="1:18" s="5" customFormat="1" x14ac:dyDescent="0.2">
      <c r="A1380" s="1"/>
      <c r="B1380" s="1"/>
      <c r="C1380" s="2"/>
      <c r="D1380" s="3"/>
      <c r="E1380" s="4"/>
      <c r="F1380" s="4"/>
      <c r="G1380" s="5" t="str">
        <f t="shared" si="26"/>
        <v xml:space="preserve">  </v>
      </c>
      <c r="I1380" s="1"/>
      <c r="J1380" s="1"/>
      <c r="K1380" s="6"/>
      <c r="L1380" s="6"/>
      <c r="M1380" s="6"/>
      <c r="N1380" s="6"/>
      <c r="O1380" s="6"/>
      <c r="P1380" s="7"/>
      <c r="Q1380" s="1"/>
      <c r="R1380" s="1"/>
    </row>
    <row r="1381" spans="1:18" s="5" customFormat="1" x14ac:dyDescent="0.2">
      <c r="A1381" s="1"/>
      <c r="B1381" s="1"/>
      <c r="C1381" s="2"/>
      <c r="D1381" s="3"/>
      <c r="E1381" s="4"/>
      <c r="F1381" s="4"/>
      <c r="G1381" s="5" t="str">
        <f t="shared" si="26"/>
        <v xml:space="preserve">  </v>
      </c>
      <c r="I1381" s="1"/>
      <c r="J1381" s="1"/>
      <c r="K1381" s="6"/>
      <c r="L1381" s="6"/>
      <c r="M1381" s="6"/>
      <c r="N1381" s="6"/>
      <c r="O1381" s="6"/>
      <c r="P1381" s="7"/>
      <c r="Q1381" s="1"/>
      <c r="R1381" s="1"/>
    </row>
    <row r="1382" spans="1:18" s="5" customFormat="1" x14ac:dyDescent="0.2">
      <c r="A1382" s="1"/>
      <c r="B1382" s="1"/>
      <c r="C1382" s="2"/>
      <c r="D1382" s="3"/>
      <c r="E1382" s="4"/>
      <c r="F1382" s="4"/>
      <c r="G1382" s="5" t="str">
        <f t="shared" si="26"/>
        <v xml:space="preserve">  </v>
      </c>
      <c r="I1382" s="1"/>
      <c r="J1382" s="1"/>
      <c r="K1382" s="6"/>
      <c r="L1382" s="6"/>
      <c r="M1382" s="6"/>
      <c r="N1382" s="6"/>
      <c r="O1382" s="6"/>
      <c r="P1382" s="7"/>
      <c r="Q1382" s="1"/>
      <c r="R1382" s="1"/>
    </row>
    <row r="1383" spans="1:18" s="5" customFormat="1" x14ac:dyDescent="0.2">
      <c r="A1383" s="1"/>
      <c r="B1383" s="1"/>
      <c r="C1383" s="2"/>
      <c r="D1383" s="3"/>
      <c r="E1383" s="4"/>
      <c r="F1383" s="4"/>
      <c r="G1383" s="5" t="str">
        <f t="shared" si="26"/>
        <v xml:space="preserve">  </v>
      </c>
      <c r="I1383" s="1"/>
      <c r="J1383" s="1"/>
      <c r="K1383" s="6"/>
      <c r="L1383" s="6"/>
      <c r="M1383" s="6"/>
      <c r="N1383" s="6"/>
      <c r="O1383" s="6"/>
      <c r="P1383" s="7"/>
      <c r="Q1383" s="1"/>
      <c r="R1383" s="1"/>
    </row>
    <row r="1384" spans="1:18" s="5" customFormat="1" x14ac:dyDescent="0.2">
      <c r="A1384" s="1"/>
      <c r="B1384" s="1"/>
      <c r="C1384" s="2"/>
      <c r="D1384" s="3"/>
      <c r="E1384" s="4"/>
      <c r="F1384" s="4"/>
      <c r="G1384" s="5" t="str">
        <f t="shared" si="26"/>
        <v xml:space="preserve">  </v>
      </c>
      <c r="I1384" s="1"/>
      <c r="J1384" s="1"/>
      <c r="K1384" s="6"/>
      <c r="L1384" s="6"/>
      <c r="M1384" s="6"/>
      <c r="N1384" s="6"/>
      <c r="O1384" s="6"/>
      <c r="P1384" s="7"/>
      <c r="Q1384" s="1"/>
      <c r="R1384" s="1"/>
    </row>
    <row r="1385" spans="1:18" s="5" customFormat="1" x14ac:dyDescent="0.2">
      <c r="A1385" s="1"/>
      <c r="B1385" s="1"/>
      <c r="C1385" s="2"/>
      <c r="D1385" s="3"/>
      <c r="E1385" s="4"/>
      <c r="F1385" s="4"/>
      <c r="G1385" s="5" t="str">
        <f t="shared" si="26"/>
        <v xml:space="preserve">  </v>
      </c>
      <c r="I1385" s="1"/>
      <c r="J1385" s="1"/>
      <c r="K1385" s="6"/>
      <c r="L1385" s="6"/>
      <c r="M1385" s="6"/>
      <c r="N1385" s="6"/>
      <c r="O1385" s="6"/>
      <c r="P1385" s="7"/>
      <c r="Q1385" s="1"/>
      <c r="R1385" s="1"/>
    </row>
    <row r="1386" spans="1:18" s="5" customFormat="1" x14ac:dyDescent="0.2">
      <c r="A1386" s="1"/>
      <c r="B1386" s="1"/>
      <c r="C1386" s="2"/>
      <c r="D1386" s="3"/>
      <c r="E1386" s="4"/>
      <c r="F1386" s="4"/>
      <c r="G1386" s="5" t="str">
        <f t="shared" si="26"/>
        <v xml:space="preserve">  </v>
      </c>
      <c r="I1386" s="1"/>
      <c r="J1386" s="1"/>
      <c r="K1386" s="6"/>
      <c r="L1386" s="6"/>
      <c r="M1386" s="6"/>
      <c r="N1386" s="6"/>
      <c r="O1386" s="6"/>
      <c r="P1386" s="7"/>
      <c r="Q1386" s="1"/>
      <c r="R1386" s="1"/>
    </row>
    <row r="1387" spans="1:18" s="5" customFormat="1" x14ac:dyDescent="0.2">
      <c r="A1387" s="1"/>
      <c r="B1387" s="1"/>
      <c r="C1387" s="2"/>
      <c r="D1387" s="3"/>
      <c r="E1387" s="4"/>
      <c r="F1387" s="4"/>
      <c r="G1387" s="5" t="str">
        <f t="shared" si="26"/>
        <v xml:space="preserve">  </v>
      </c>
      <c r="I1387" s="1"/>
      <c r="J1387" s="1"/>
      <c r="K1387" s="6"/>
      <c r="L1387" s="6"/>
      <c r="M1387" s="6"/>
      <c r="N1387" s="6"/>
      <c r="O1387" s="6"/>
      <c r="P1387" s="7"/>
      <c r="Q1387" s="1"/>
      <c r="R1387" s="1"/>
    </row>
    <row r="1388" spans="1:18" s="5" customFormat="1" x14ac:dyDescent="0.2">
      <c r="A1388" s="1"/>
      <c r="B1388" s="1"/>
      <c r="C1388" s="2"/>
      <c r="D1388" s="3"/>
      <c r="E1388" s="4"/>
      <c r="F1388" s="4"/>
      <c r="G1388" s="5" t="str">
        <f t="shared" si="26"/>
        <v xml:space="preserve">  </v>
      </c>
      <c r="I1388" s="1"/>
      <c r="J1388" s="1"/>
      <c r="K1388" s="6"/>
      <c r="L1388" s="6"/>
      <c r="M1388" s="6"/>
      <c r="N1388" s="6"/>
      <c r="O1388" s="6"/>
      <c r="P1388" s="7"/>
      <c r="Q1388" s="1"/>
      <c r="R1388" s="1"/>
    </row>
    <row r="1389" spans="1:18" s="5" customFormat="1" x14ac:dyDescent="0.2">
      <c r="A1389" s="1"/>
      <c r="B1389" s="1"/>
      <c r="C1389" s="2"/>
      <c r="D1389" s="3"/>
      <c r="E1389" s="4"/>
      <c r="F1389" s="4"/>
      <c r="G1389" s="5" t="str">
        <f t="shared" si="26"/>
        <v xml:space="preserve">  </v>
      </c>
      <c r="I1389" s="1"/>
      <c r="J1389" s="1"/>
      <c r="K1389" s="6"/>
      <c r="L1389" s="6"/>
      <c r="M1389" s="6"/>
      <c r="N1389" s="6"/>
      <c r="O1389" s="6"/>
      <c r="P1389" s="7"/>
      <c r="Q1389" s="1"/>
      <c r="R1389" s="1"/>
    </row>
    <row r="1390" spans="1:18" s="5" customFormat="1" x14ac:dyDescent="0.2">
      <c r="A1390" s="1"/>
      <c r="B1390" s="1"/>
      <c r="C1390" s="2"/>
      <c r="D1390" s="3"/>
      <c r="E1390" s="4"/>
      <c r="F1390" s="4"/>
      <c r="G1390" s="5" t="str">
        <f t="shared" si="26"/>
        <v xml:space="preserve">  </v>
      </c>
      <c r="I1390" s="1"/>
      <c r="J1390" s="1"/>
      <c r="K1390" s="6"/>
      <c r="L1390" s="6"/>
      <c r="M1390" s="6"/>
      <c r="N1390" s="6"/>
      <c r="O1390" s="6"/>
      <c r="P1390" s="7"/>
      <c r="Q1390" s="1"/>
      <c r="R1390" s="1"/>
    </row>
    <row r="1391" spans="1:18" s="5" customFormat="1" x14ac:dyDescent="0.2">
      <c r="A1391" s="1"/>
      <c r="B1391" s="1"/>
      <c r="C1391" s="2"/>
      <c r="D1391" s="3"/>
      <c r="E1391" s="4"/>
      <c r="F1391" s="4"/>
      <c r="G1391" s="5" t="str">
        <f t="shared" si="26"/>
        <v xml:space="preserve">  </v>
      </c>
      <c r="I1391" s="1"/>
      <c r="J1391" s="1"/>
      <c r="K1391" s="6"/>
      <c r="L1391" s="6"/>
      <c r="M1391" s="6"/>
      <c r="N1391" s="6"/>
      <c r="O1391" s="6"/>
      <c r="P1391" s="7"/>
      <c r="Q1391" s="1"/>
      <c r="R1391" s="1"/>
    </row>
    <row r="1392" spans="1:18" s="5" customFormat="1" x14ac:dyDescent="0.2">
      <c r="A1392" s="1"/>
      <c r="B1392" s="1"/>
      <c r="C1392" s="2"/>
      <c r="D1392" s="3"/>
      <c r="E1392" s="4"/>
      <c r="F1392" s="4"/>
      <c r="G1392" s="5" t="str">
        <f t="shared" si="26"/>
        <v xml:space="preserve">  </v>
      </c>
      <c r="I1392" s="1"/>
      <c r="J1392" s="1"/>
      <c r="K1392" s="6"/>
      <c r="L1392" s="6"/>
      <c r="M1392" s="6"/>
      <c r="N1392" s="6"/>
      <c r="O1392" s="6"/>
      <c r="P1392" s="7"/>
      <c r="Q1392" s="1"/>
      <c r="R1392" s="1"/>
    </row>
    <row r="1393" spans="1:18" s="5" customFormat="1" x14ac:dyDescent="0.2">
      <c r="A1393" s="1"/>
      <c r="B1393" s="1"/>
      <c r="C1393" s="2"/>
      <c r="D1393" s="3"/>
      <c r="E1393" s="4"/>
      <c r="F1393" s="4"/>
      <c r="G1393" s="5" t="str">
        <f t="shared" si="26"/>
        <v xml:space="preserve">  </v>
      </c>
      <c r="I1393" s="1"/>
      <c r="J1393" s="1"/>
      <c r="K1393" s="6"/>
      <c r="L1393" s="6"/>
      <c r="M1393" s="6"/>
      <c r="N1393" s="6"/>
      <c r="O1393" s="6"/>
      <c r="P1393" s="7"/>
      <c r="Q1393" s="1"/>
      <c r="R1393" s="1"/>
    </row>
    <row r="1394" spans="1:18" s="5" customFormat="1" x14ac:dyDescent="0.2">
      <c r="A1394" s="1"/>
      <c r="B1394" s="1"/>
      <c r="C1394" s="2"/>
      <c r="D1394" s="3"/>
      <c r="E1394" s="4"/>
      <c r="F1394" s="4"/>
      <c r="G1394" s="5" t="str">
        <f t="shared" si="26"/>
        <v xml:space="preserve">  </v>
      </c>
      <c r="I1394" s="1"/>
      <c r="J1394" s="1"/>
      <c r="K1394" s="6"/>
      <c r="L1394" s="6"/>
      <c r="M1394" s="6"/>
      <c r="N1394" s="6"/>
      <c r="O1394" s="6"/>
      <c r="P1394" s="7"/>
      <c r="Q1394" s="1"/>
      <c r="R1394" s="1"/>
    </row>
    <row r="1395" spans="1:18" s="5" customFormat="1" x14ac:dyDescent="0.2">
      <c r="A1395" s="1"/>
      <c r="B1395" s="1"/>
      <c r="C1395" s="2"/>
      <c r="D1395" s="3"/>
      <c r="E1395" s="4"/>
      <c r="F1395" s="4"/>
      <c r="G1395" s="5" t="str">
        <f t="shared" si="26"/>
        <v xml:space="preserve">  </v>
      </c>
      <c r="I1395" s="1"/>
      <c r="J1395" s="1"/>
      <c r="K1395" s="6"/>
      <c r="L1395" s="6"/>
      <c r="M1395" s="6"/>
      <c r="N1395" s="6"/>
      <c r="O1395" s="6"/>
      <c r="P1395" s="7"/>
      <c r="Q1395" s="1"/>
      <c r="R1395" s="1"/>
    </row>
    <row r="1396" spans="1:18" s="5" customFormat="1" x14ac:dyDescent="0.2">
      <c r="A1396" s="1"/>
      <c r="B1396" s="1"/>
      <c r="C1396" s="2"/>
      <c r="D1396" s="3"/>
      <c r="E1396" s="4"/>
      <c r="F1396" s="4"/>
      <c r="G1396" s="5" t="str">
        <f t="shared" si="26"/>
        <v xml:space="preserve">  </v>
      </c>
      <c r="I1396" s="1"/>
      <c r="J1396" s="1"/>
      <c r="K1396" s="6"/>
      <c r="L1396" s="6"/>
      <c r="M1396" s="6"/>
      <c r="N1396" s="6"/>
      <c r="O1396" s="6"/>
      <c r="P1396" s="7"/>
      <c r="Q1396" s="1"/>
      <c r="R1396" s="1"/>
    </row>
    <row r="1397" spans="1:18" s="5" customFormat="1" x14ac:dyDescent="0.2">
      <c r="A1397" s="1"/>
      <c r="B1397" s="1"/>
      <c r="C1397" s="2"/>
      <c r="D1397" s="3"/>
      <c r="E1397" s="4"/>
      <c r="F1397" s="4"/>
      <c r="G1397" s="5" t="str">
        <f t="shared" si="26"/>
        <v xml:space="preserve">  </v>
      </c>
      <c r="I1397" s="1"/>
      <c r="J1397" s="1"/>
      <c r="K1397" s="6"/>
      <c r="L1397" s="6"/>
      <c r="M1397" s="6"/>
      <c r="N1397" s="6"/>
      <c r="O1397" s="6"/>
      <c r="P1397" s="7"/>
      <c r="Q1397" s="1"/>
      <c r="R1397" s="1"/>
    </row>
    <row r="1398" spans="1:18" s="5" customFormat="1" x14ac:dyDescent="0.2">
      <c r="A1398" s="1"/>
      <c r="B1398" s="1"/>
      <c r="C1398" s="2"/>
      <c r="D1398" s="3"/>
      <c r="E1398" s="4"/>
      <c r="F1398" s="4"/>
      <c r="G1398" s="5" t="str">
        <f t="shared" si="26"/>
        <v xml:space="preserve">  </v>
      </c>
      <c r="I1398" s="1"/>
      <c r="J1398" s="1"/>
      <c r="K1398" s="6"/>
      <c r="L1398" s="6"/>
      <c r="M1398" s="6"/>
      <c r="N1398" s="6"/>
      <c r="O1398" s="6"/>
      <c r="P1398" s="7"/>
      <c r="Q1398" s="1"/>
      <c r="R1398" s="1"/>
    </row>
    <row r="1399" spans="1:18" s="5" customFormat="1" x14ac:dyDescent="0.2">
      <c r="A1399" s="1"/>
      <c r="B1399" s="1"/>
      <c r="C1399" s="2"/>
      <c r="D1399" s="3"/>
      <c r="E1399" s="4"/>
      <c r="F1399" s="4"/>
      <c r="G1399" s="5" t="str">
        <f t="shared" si="26"/>
        <v xml:space="preserve">  </v>
      </c>
      <c r="I1399" s="1"/>
      <c r="J1399" s="1"/>
      <c r="K1399" s="6"/>
      <c r="L1399" s="6"/>
      <c r="M1399" s="6"/>
      <c r="N1399" s="6"/>
      <c r="O1399" s="6"/>
      <c r="P1399" s="7"/>
      <c r="Q1399" s="1"/>
      <c r="R1399" s="1"/>
    </row>
    <row r="1400" spans="1:18" s="5" customFormat="1" x14ac:dyDescent="0.2">
      <c r="A1400" s="1"/>
      <c r="B1400" s="1"/>
      <c r="C1400" s="2"/>
      <c r="D1400" s="3"/>
      <c r="E1400" s="4"/>
      <c r="F1400" s="4"/>
      <c r="G1400" s="5" t="str">
        <f t="shared" si="26"/>
        <v xml:space="preserve">  </v>
      </c>
      <c r="I1400" s="1"/>
      <c r="J1400" s="1"/>
      <c r="K1400" s="6"/>
      <c r="L1400" s="6"/>
      <c r="M1400" s="6"/>
      <c r="N1400" s="6"/>
      <c r="O1400" s="6"/>
      <c r="P1400" s="7"/>
      <c r="Q1400" s="1"/>
      <c r="R1400" s="1"/>
    </row>
    <row r="1401" spans="1:18" s="5" customFormat="1" x14ac:dyDescent="0.2">
      <c r="A1401" s="1"/>
      <c r="B1401" s="1"/>
      <c r="C1401" s="2"/>
      <c r="D1401" s="3"/>
      <c r="E1401" s="4"/>
      <c r="F1401" s="4"/>
      <c r="G1401" s="5" t="str">
        <f t="shared" si="26"/>
        <v xml:space="preserve">  </v>
      </c>
      <c r="I1401" s="1"/>
      <c r="J1401" s="1"/>
      <c r="K1401" s="6"/>
      <c r="L1401" s="6"/>
      <c r="M1401" s="6"/>
      <c r="N1401" s="6"/>
      <c r="O1401" s="6"/>
      <c r="P1401" s="7"/>
      <c r="Q1401" s="1"/>
      <c r="R1401" s="1"/>
    </row>
    <row r="1402" spans="1:18" s="5" customFormat="1" x14ac:dyDescent="0.2">
      <c r="A1402" s="1"/>
      <c r="B1402" s="1"/>
      <c r="C1402" s="2"/>
      <c r="D1402" s="3"/>
      <c r="E1402" s="4"/>
      <c r="F1402" s="4"/>
      <c r="G1402" s="5" t="str">
        <f t="shared" ref="G1402:G1465" si="27">IF(E1402=0,"  ",(IF(F1402=0,"  ",+E1402*F1402)))</f>
        <v xml:space="preserve">  </v>
      </c>
      <c r="I1402" s="1"/>
      <c r="J1402" s="1"/>
      <c r="K1402" s="6"/>
      <c r="L1402" s="6"/>
      <c r="M1402" s="6"/>
      <c r="N1402" s="6"/>
      <c r="O1402" s="6"/>
      <c r="P1402" s="7"/>
      <c r="Q1402" s="1"/>
      <c r="R1402" s="1"/>
    </row>
    <row r="1403" spans="1:18" s="5" customFormat="1" x14ac:dyDescent="0.2">
      <c r="A1403" s="1"/>
      <c r="B1403" s="1"/>
      <c r="C1403" s="2"/>
      <c r="D1403" s="3"/>
      <c r="E1403" s="4"/>
      <c r="F1403" s="4"/>
      <c r="G1403" s="5" t="str">
        <f t="shared" si="27"/>
        <v xml:space="preserve">  </v>
      </c>
      <c r="I1403" s="1"/>
      <c r="J1403" s="1"/>
      <c r="K1403" s="6"/>
      <c r="L1403" s="6"/>
      <c r="M1403" s="6"/>
      <c r="N1403" s="6"/>
      <c r="O1403" s="6"/>
      <c r="P1403" s="7"/>
      <c r="Q1403" s="1"/>
      <c r="R1403" s="1"/>
    </row>
    <row r="1404" spans="1:18" s="5" customFormat="1" x14ac:dyDescent="0.2">
      <c r="A1404" s="1"/>
      <c r="B1404" s="1"/>
      <c r="C1404" s="2"/>
      <c r="D1404" s="3"/>
      <c r="E1404" s="4"/>
      <c r="F1404" s="4"/>
      <c r="G1404" s="5" t="str">
        <f t="shared" si="27"/>
        <v xml:space="preserve">  </v>
      </c>
      <c r="I1404" s="1"/>
      <c r="J1404" s="1"/>
      <c r="K1404" s="6"/>
      <c r="L1404" s="6"/>
      <c r="M1404" s="6"/>
      <c r="N1404" s="6"/>
      <c r="O1404" s="6"/>
      <c r="P1404" s="7"/>
      <c r="Q1404" s="1"/>
      <c r="R1404" s="1"/>
    </row>
    <row r="1405" spans="1:18" s="5" customFormat="1" x14ac:dyDescent="0.2">
      <c r="A1405" s="1"/>
      <c r="B1405" s="1"/>
      <c r="C1405" s="2"/>
      <c r="D1405" s="3"/>
      <c r="E1405" s="4"/>
      <c r="F1405" s="4"/>
      <c r="G1405" s="5" t="str">
        <f t="shared" si="27"/>
        <v xml:space="preserve">  </v>
      </c>
      <c r="I1405" s="1"/>
      <c r="J1405" s="1"/>
      <c r="K1405" s="6"/>
      <c r="L1405" s="6"/>
      <c r="M1405" s="6"/>
      <c r="N1405" s="6"/>
      <c r="O1405" s="6"/>
      <c r="P1405" s="7"/>
      <c r="Q1405" s="1"/>
      <c r="R1405" s="1"/>
    </row>
    <row r="1406" spans="1:18" s="5" customFormat="1" x14ac:dyDescent="0.2">
      <c r="A1406" s="1"/>
      <c r="B1406" s="1"/>
      <c r="C1406" s="2"/>
      <c r="D1406" s="3"/>
      <c r="E1406" s="4"/>
      <c r="F1406" s="4"/>
      <c r="G1406" s="5" t="str">
        <f t="shared" si="27"/>
        <v xml:space="preserve">  </v>
      </c>
      <c r="I1406" s="1"/>
      <c r="J1406" s="1"/>
      <c r="K1406" s="6"/>
      <c r="L1406" s="6"/>
      <c r="M1406" s="6"/>
      <c r="N1406" s="6"/>
      <c r="O1406" s="6"/>
      <c r="P1406" s="7"/>
      <c r="Q1406" s="1"/>
      <c r="R1406" s="1"/>
    </row>
    <row r="1407" spans="1:18" s="5" customFormat="1" x14ac:dyDescent="0.2">
      <c r="A1407" s="1"/>
      <c r="B1407" s="1"/>
      <c r="C1407" s="2"/>
      <c r="D1407" s="3"/>
      <c r="E1407" s="4"/>
      <c r="F1407" s="4"/>
      <c r="G1407" s="5" t="str">
        <f t="shared" si="27"/>
        <v xml:space="preserve">  </v>
      </c>
      <c r="I1407" s="1"/>
      <c r="J1407" s="1"/>
      <c r="K1407" s="6"/>
      <c r="L1407" s="6"/>
      <c r="M1407" s="6"/>
      <c r="N1407" s="6"/>
      <c r="O1407" s="6"/>
      <c r="P1407" s="7"/>
      <c r="Q1407" s="1"/>
      <c r="R1407" s="1"/>
    </row>
    <row r="1408" spans="1:18" s="5" customFormat="1" x14ac:dyDescent="0.2">
      <c r="A1408" s="1"/>
      <c r="B1408" s="1"/>
      <c r="C1408" s="2"/>
      <c r="D1408" s="3"/>
      <c r="E1408" s="4"/>
      <c r="F1408" s="4"/>
      <c r="G1408" s="5" t="str">
        <f t="shared" si="27"/>
        <v xml:space="preserve">  </v>
      </c>
      <c r="I1408" s="1"/>
      <c r="J1408" s="1"/>
      <c r="K1408" s="6"/>
      <c r="L1408" s="6"/>
      <c r="M1408" s="6"/>
      <c r="N1408" s="6"/>
      <c r="O1408" s="6"/>
      <c r="P1408" s="7"/>
      <c r="Q1408" s="1"/>
      <c r="R1408" s="1"/>
    </row>
    <row r="1409" spans="1:18" s="5" customFormat="1" x14ac:dyDescent="0.2">
      <c r="A1409" s="1"/>
      <c r="B1409" s="1"/>
      <c r="C1409" s="2"/>
      <c r="D1409" s="3"/>
      <c r="E1409" s="4"/>
      <c r="F1409" s="4"/>
      <c r="G1409" s="5" t="str">
        <f t="shared" si="27"/>
        <v xml:space="preserve">  </v>
      </c>
      <c r="I1409" s="1"/>
      <c r="J1409" s="1"/>
      <c r="K1409" s="6"/>
      <c r="L1409" s="6"/>
      <c r="M1409" s="6"/>
      <c r="N1409" s="6"/>
      <c r="O1409" s="6"/>
      <c r="P1409" s="7"/>
      <c r="Q1409" s="1"/>
      <c r="R1409" s="1"/>
    </row>
    <row r="1410" spans="1:18" s="5" customFormat="1" x14ac:dyDescent="0.2">
      <c r="A1410" s="1"/>
      <c r="B1410" s="1"/>
      <c r="C1410" s="2"/>
      <c r="D1410" s="3"/>
      <c r="E1410" s="4"/>
      <c r="F1410" s="4"/>
      <c r="G1410" s="5" t="str">
        <f t="shared" si="27"/>
        <v xml:space="preserve">  </v>
      </c>
      <c r="I1410" s="1"/>
      <c r="J1410" s="1"/>
      <c r="K1410" s="6"/>
      <c r="L1410" s="6"/>
      <c r="M1410" s="6"/>
      <c r="N1410" s="6"/>
      <c r="O1410" s="6"/>
      <c r="P1410" s="7"/>
      <c r="Q1410" s="1"/>
      <c r="R1410" s="1"/>
    </row>
    <row r="1411" spans="1:18" s="5" customFormat="1" x14ac:dyDescent="0.2">
      <c r="A1411" s="1"/>
      <c r="B1411" s="1"/>
      <c r="C1411" s="2"/>
      <c r="D1411" s="3"/>
      <c r="E1411" s="4"/>
      <c r="F1411" s="4"/>
      <c r="G1411" s="5" t="str">
        <f t="shared" si="27"/>
        <v xml:space="preserve">  </v>
      </c>
      <c r="I1411" s="1"/>
      <c r="J1411" s="1"/>
      <c r="K1411" s="6"/>
      <c r="L1411" s="6"/>
      <c r="M1411" s="6"/>
      <c r="N1411" s="6"/>
      <c r="O1411" s="6"/>
      <c r="P1411" s="7"/>
      <c r="Q1411" s="1"/>
      <c r="R1411" s="1"/>
    </row>
    <row r="1412" spans="1:18" s="5" customFormat="1" x14ac:dyDescent="0.2">
      <c r="A1412" s="1"/>
      <c r="B1412" s="1"/>
      <c r="C1412" s="2"/>
      <c r="D1412" s="3"/>
      <c r="E1412" s="4"/>
      <c r="F1412" s="4"/>
      <c r="G1412" s="5" t="str">
        <f t="shared" si="27"/>
        <v xml:space="preserve">  </v>
      </c>
      <c r="I1412" s="1"/>
      <c r="J1412" s="1"/>
      <c r="K1412" s="6"/>
      <c r="L1412" s="6"/>
      <c r="M1412" s="6"/>
      <c r="N1412" s="6"/>
      <c r="O1412" s="6"/>
      <c r="P1412" s="7"/>
      <c r="Q1412" s="1"/>
      <c r="R1412" s="1"/>
    </row>
    <row r="1413" spans="1:18" s="5" customFormat="1" x14ac:dyDescent="0.2">
      <c r="A1413" s="1"/>
      <c r="B1413" s="1"/>
      <c r="C1413" s="2"/>
      <c r="D1413" s="3"/>
      <c r="E1413" s="4"/>
      <c r="F1413" s="4"/>
      <c r="G1413" s="5" t="str">
        <f t="shared" si="27"/>
        <v xml:space="preserve">  </v>
      </c>
      <c r="I1413" s="1"/>
      <c r="J1413" s="1"/>
      <c r="K1413" s="6"/>
      <c r="L1413" s="6"/>
      <c r="M1413" s="6"/>
      <c r="N1413" s="6"/>
      <c r="O1413" s="6"/>
      <c r="P1413" s="7"/>
      <c r="Q1413" s="1"/>
      <c r="R1413" s="1"/>
    </row>
    <row r="1414" spans="1:18" s="5" customFormat="1" x14ac:dyDescent="0.2">
      <c r="A1414" s="1"/>
      <c r="B1414" s="1"/>
      <c r="C1414" s="2"/>
      <c r="D1414" s="3"/>
      <c r="E1414" s="4"/>
      <c r="F1414" s="4"/>
      <c r="G1414" s="5" t="str">
        <f t="shared" si="27"/>
        <v xml:space="preserve">  </v>
      </c>
      <c r="I1414" s="1"/>
      <c r="J1414" s="1"/>
      <c r="K1414" s="6"/>
      <c r="L1414" s="6"/>
      <c r="M1414" s="6"/>
      <c r="N1414" s="6"/>
      <c r="O1414" s="6"/>
      <c r="P1414" s="7"/>
      <c r="Q1414" s="1"/>
      <c r="R1414" s="1"/>
    </row>
    <row r="1415" spans="1:18" s="5" customFormat="1" x14ac:dyDescent="0.2">
      <c r="A1415" s="1"/>
      <c r="B1415" s="1"/>
      <c r="C1415" s="2"/>
      <c r="D1415" s="3"/>
      <c r="E1415" s="4"/>
      <c r="F1415" s="4"/>
      <c r="G1415" s="5" t="str">
        <f t="shared" si="27"/>
        <v xml:space="preserve">  </v>
      </c>
      <c r="I1415" s="1"/>
      <c r="J1415" s="1"/>
      <c r="K1415" s="6"/>
      <c r="L1415" s="6"/>
      <c r="M1415" s="6"/>
      <c r="N1415" s="6"/>
      <c r="O1415" s="6"/>
      <c r="P1415" s="7"/>
      <c r="Q1415" s="1"/>
      <c r="R1415" s="1"/>
    </row>
    <row r="1416" spans="1:18" s="5" customFormat="1" x14ac:dyDescent="0.2">
      <c r="A1416" s="1"/>
      <c r="B1416" s="1"/>
      <c r="C1416" s="2"/>
      <c r="D1416" s="3"/>
      <c r="E1416" s="4"/>
      <c r="F1416" s="4"/>
      <c r="G1416" s="5" t="str">
        <f t="shared" si="27"/>
        <v xml:space="preserve">  </v>
      </c>
      <c r="I1416" s="1"/>
      <c r="J1416" s="1"/>
      <c r="K1416" s="6"/>
      <c r="L1416" s="6"/>
      <c r="M1416" s="6"/>
      <c r="N1416" s="6"/>
      <c r="O1416" s="6"/>
      <c r="P1416" s="7"/>
      <c r="Q1416" s="1"/>
      <c r="R1416" s="1"/>
    </row>
    <row r="1417" spans="1:18" s="5" customFormat="1" x14ac:dyDescent="0.2">
      <c r="A1417" s="1"/>
      <c r="B1417" s="1"/>
      <c r="C1417" s="2"/>
      <c r="D1417" s="3"/>
      <c r="E1417" s="4"/>
      <c r="F1417" s="4"/>
      <c r="G1417" s="5" t="str">
        <f t="shared" si="27"/>
        <v xml:space="preserve">  </v>
      </c>
      <c r="I1417" s="1"/>
      <c r="J1417" s="1"/>
      <c r="K1417" s="6"/>
      <c r="L1417" s="6"/>
      <c r="M1417" s="6"/>
      <c r="N1417" s="6"/>
      <c r="O1417" s="6"/>
      <c r="P1417" s="7"/>
      <c r="Q1417" s="1"/>
      <c r="R1417" s="1"/>
    </row>
    <row r="1418" spans="1:18" s="5" customFormat="1" x14ac:dyDescent="0.2">
      <c r="A1418" s="1"/>
      <c r="B1418" s="1"/>
      <c r="C1418" s="2"/>
      <c r="D1418" s="3"/>
      <c r="E1418" s="4"/>
      <c r="F1418" s="4"/>
      <c r="G1418" s="5" t="str">
        <f t="shared" si="27"/>
        <v xml:space="preserve">  </v>
      </c>
      <c r="I1418" s="1"/>
      <c r="J1418" s="1"/>
      <c r="K1418" s="6"/>
      <c r="L1418" s="6"/>
      <c r="M1418" s="6"/>
      <c r="N1418" s="6"/>
      <c r="O1418" s="6"/>
      <c r="P1418" s="7"/>
      <c r="Q1418" s="1"/>
      <c r="R1418" s="1"/>
    </row>
    <row r="1419" spans="1:18" s="5" customFormat="1" x14ac:dyDescent="0.2">
      <c r="A1419" s="1"/>
      <c r="B1419" s="1"/>
      <c r="C1419" s="2"/>
      <c r="D1419" s="3"/>
      <c r="E1419" s="4"/>
      <c r="F1419" s="4"/>
      <c r="G1419" s="5" t="str">
        <f t="shared" si="27"/>
        <v xml:space="preserve">  </v>
      </c>
      <c r="I1419" s="1"/>
      <c r="J1419" s="1"/>
      <c r="K1419" s="6"/>
      <c r="L1419" s="6"/>
      <c r="M1419" s="6"/>
      <c r="N1419" s="6"/>
      <c r="O1419" s="6"/>
      <c r="P1419" s="7"/>
      <c r="Q1419" s="1"/>
      <c r="R1419" s="1"/>
    </row>
    <row r="1420" spans="1:18" s="5" customFormat="1" x14ac:dyDescent="0.2">
      <c r="A1420" s="1"/>
      <c r="B1420" s="1"/>
      <c r="C1420" s="2"/>
      <c r="D1420" s="3"/>
      <c r="E1420" s="4"/>
      <c r="F1420" s="4"/>
      <c r="G1420" s="5" t="str">
        <f t="shared" si="27"/>
        <v xml:space="preserve">  </v>
      </c>
      <c r="I1420" s="1"/>
      <c r="J1420" s="1"/>
      <c r="K1420" s="6"/>
      <c r="L1420" s="6"/>
      <c r="M1420" s="6"/>
      <c r="N1420" s="6"/>
      <c r="O1420" s="6"/>
      <c r="P1420" s="7"/>
      <c r="Q1420" s="1"/>
      <c r="R1420" s="1"/>
    </row>
    <row r="1421" spans="1:18" s="5" customFormat="1" x14ac:dyDescent="0.2">
      <c r="A1421" s="1"/>
      <c r="B1421" s="1"/>
      <c r="C1421" s="2"/>
      <c r="D1421" s="3"/>
      <c r="E1421" s="4"/>
      <c r="F1421" s="4"/>
      <c r="G1421" s="5" t="str">
        <f t="shared" si="27"/>
        <v xml:space="preserve">  </v>
      </c>
      <c r="I1421" s="1"/>
      <c r="J1421" s="1"/>
      <c r="K1421" s="6"/>
      <c r="L1421" s="6"/>
      <c r="M1421" s="6"/>
      <c r="N1421" s="6"/>
      <c r="O1421" s="6"/>
      <c r="P1421" s="7"/>
      <c r="Q1421" s="1"/>
      <c r="R1421" s="1"/>
    </row>
    <row r="1422" spans="1:18" s="5" customFormat="1" x14ac:dyDescent="0.2">
      <c r="A1422" s="1"/>
      <c r="B1422" s="1"/>
      <c r="C1422" s="2"/>
      <c r="D1422" s="3"/>
      <c r="E1422" s="4"/>
      <c r="F1422" s="4"/>
      <c r="G1422" s="5" t="str">
        <f t="shared" si="27"/>
        <v xml:space="preserve">  </v>
      </c>
      <c r="I1422" s="1"/>
      <c r="J1422" s="1"/>
      <c r="K1422" s="6"/>
      <c r="L1422" s="6"/>
      <c r="M1422" s="6"/>
      <c r="N1422" s="6"/>
      <c r="O1422" s="6"/>
      <c r="P1422" s="7"/>
      <c r="Q1422" s="1"/>
      <c r="R1422" s="1"/>
    </row>
    <row r="1423" spans="1:18" s="5" customFormat="1" x14ac:dyDescent="0.2">
      <c r="A1423" s="1"/>
      <c r="B1423" s="1"/>
      <c r="C1423" s="2"/>
      <c r="D1423" s="3"/>
      <c r="E1423" s="4"/>
      <c r="F1423" s="4"/>
      <c r="G1423" s="5" t="str">
        <f t="shared" si="27"/>
        <v xml:space="preserve">  </v>
      </c>
      <c r="I1423" s="1"/>
      <c r="J1423" s="1"/>
      <c r="K1423" s="6"/>
      <c r="L1423" s="6"/>
      <c r="M1423" s="6"/>
      <c r="N1423" s="6"/>
      <c r="O1423" s="6"/>
      <c r="P1423" s="7"/>
      <c r="Q1423" s="1"/>
      <c r="R1423" s="1"/>
    </row>
    <row r="1424" spans="1:18" s="5" customFormat="1" x14ac:dyDescent="0.2">
      <c r="A1424" s="1"/>
      <c r="B1424" s="1"/>
      <c r="C1424" s="2"/>
      <c r="D1424" s="3"/>
      <c r="E1424" s="4"/>
      <c r="F1424" s="4"/>
      <c r="G1424" s="5" t="str">
        <f t="shared" si="27"/>
        <v xml:space="preserve">  </v>
      </c>
      <c r="I1424" s="1"/>
      <c r="J1424" s="1"/>
      <c r="K1424" s="6"/>
      <c r="L1424" s="6"/>
      <c r="M1424" s="6"/>
      <c r="N1424" s="6"/>
      <c r="O1424" s="6"/>
      <c r="P1424" s="7"/>
      <c r="Q1424" s="1"/>
      <c r="R1424" s="1"/>
    </row>
    <row r="1425" spans="1:18" s="5" customFormat="1" x14ac:dyDescent="0.2">
      <c r="A1425" s="1"/>
      <c r="B1425" s="1"/>
      <c r="C1425" s="2"/>
      <c r="D1425" s="3"/>
      <c r="E1425" s="4"/>
      <c r="F1425" s="4"/>
      <c r="G1425" s="5" t="str">
        <f t="shared" si="27"/>
        <v xml:space="preserve">  </v>
      </c>
      <c r="I1425" s="1"/>
      <c r="J1425" s="1"/>
      <c r="K1425" s="6"/>
      <c r="L1425" s="6"/>
      <c r="M1425" s="6"/>
      <c r="N1425" s="6"/>
      <c r="O1425" s="6"/>
      <c r="P1425" s="7"/>
      <c r="Q1425" s="1"/>
      <c r="R1425" s="1"/>
    </row>
    <row r="1426" spans="1:18" s="5" customFormat="1" x14ac:dyDescent="0.2">
      <c r="A1426" s="1"/>
      <c r="B1426" s="1"/>
      <c r="C1426" s="2"/>
      <c r="D1426" s="3"/>
      <c r="E1426" s="4"/>
      <c r="F1426" s="4"/>
      <c r="G1426" s="5" t="str">
        <f t="shared" si="27"/>
        <v xml:space="preserve">  </v>
      </c>
      <c r="I1426" s="1"/>
      <c r="J1426" s="1"/>
      <c r="K1426" s="6"/>
      <c r="L1426" s="6"/>
      <c r="M1426" s="6"/>
      <c r="N1426" s="6"/>
      <c r="O1426" s="6"/>
      <c r="P1426" s="7"/>
      <c r="Q1426" s="1"/>
      <c r="R1426" s="1"/>
    </row>
    <row r="1427" spans="1:18" s="5" customFormat="1" x14ac:dyDescent="0.2">
      <c r="A1427" s="1"/>
      <c r="B1427" s="1"/>
      <c r="C1427" s="2"/>
      <c r="D1427" s="3"/>
      <c r="E1427" s="4"/>
      <c r="F1427" s="4"/>
      <c r="G1427" s="5" t="str">
        <f t="shared" si="27"/>
        <v xml:space="preserve">  </v>
      </c>
      <c r="I1427" s="1"/>
      <c r="J1427" s="1"/>
      <c r="K1427" s="6"/>
      <c r="L1427" s="6"/>
      <c r="M1427" s="6"/>
      <c r="N1427" s="6"/>
      <c r="O1427" s="6"/>
      <c r="P1427" s="7"/>
      <c r="Q1427" s="1"/>
      <c r="R1427" s="1"/>
    </row>
    <row r="1428" spans="1:18" s="5" customFormat="1" x14ac:dyDescent="0.2">
      <c r="A1428" s="1"/>
      <c r="B1428" s="1"/>
      <c r="C1428" s="2"/>
      <c r="D1428" s="3"/>
      <c r="E1428" s="4"/>
      <c r="F1428" s="4"/>
      <c r="G1428" s="5" t="str">
        <f t="shared" si="27"/>
        <v xml:space="preserve">  </v>
      </c>
      <c r="I1428" s="1"/>
      <c r="J1428" s="1"/>
      <c r="K1428" s="6"/>
      <c r="L1428" s="6"/>
      <c r="M1428" s="6"/>
      <c r="N1428" s="6"/>
      <c r="O1428" s="6"/>
      <c r="P1428" s="7"/>
      <c r="Q1428" s="1"/>
      <c r="R1428" s="1"/>
    </row>
    <row r="1429" spans="1:18" s="5" customFormat="1" x14ac:dyDescent="0.2">
      <c r="A1429" s="1"/>
      <c r="B1429" s="1"/>
      <c r="C1429" s="2"/>
      <c r="D1429" s="3"/>
      <c r="E1429" s="4"/>
      <c r="F1429" s="4"/>
      <c r="G1429" s="5" t="str">
        <f t="shared" si="27"/>
        <v xml:space="preserve">  </v>
      </c>
      <c r="I1429" s="1"/>
      <c r="J1429" s="1"/>
      <c r="K1429" s="6"/>
      <c r="L1429" s="6"/>
      <c r="M1429" s="6"/>
      <c r="N1429" s="6"/>
      <c r="O1429" s="6"/>
      <c r="P1429" s="7"/>
      <c r="Q1429" s="1"/>
      <c r="R1429" s="1"/>
    </row>
    <row r="1430" spans="1:18" s="5" customFormat="1" x14ac:dyDescent="0.2">
      <c r="A1430" s="1"/>
      <c r="B1430" s="1"/>
      <c r="C1430" s="2"/>
      <c r="D1430" s="3"/>
      <c r="E1430" s="4"/>
      <c r="F1430" s="4"/>
      <c r="G1430" s="5" t="str">
        <f t="shared" si="27"/>
        <v xml:space="preserve">  </v>
      </c>
      <c r="I1430" s="1"/>
      <c r="J1430" s="1"/>
      <c r="K1430" s="6"/>
      <c r="L1430" s="6"/>
      <c r="M1430" s="6"/>
      <c r="N1430" s="6"/>
      <c r="O1430" s="6"/>
      <c r="P1430" s="7"/>
      <c r="Q1430" s="1"/>
      <c r="R1430" s="1"/>
    </row>
    <row r="1431" spans="1:18" s="5" customFormat="1" x14ac:dyDescent="0.2">
      <c r="A1431" s="1"/>
      <c r="B1431" s="1"/>
      <c r="C1431" s="2"/>
      <c r="D1431" s="3"/>
      <c r="E1431" s="4"/>
      <c r="F1431" s="4"/>
      <c r="G1431" s="5" t="str">
        <f t="shared" si="27"/>
        <v xml:space="preserve">  </v>
      </c>
      <c r="I1431" s="1"/>
      <c r="J1431" s="1"/>
      <c r="K1431" s="6"/>
      <c r="L1431" s="6"/>
      <c r="M1431" s="6"/>
      <c r="N1431" s="6"/>
      <c r="O1431" s="6"/>
      <c r="P1431" s="7"/>
      <c r="Q1431" s="1"/>
      <c r="R1431" s="1"/>
    </row>
    <row r="1432" spans="1:18" s="5" customFormat="1" x14ac:dyDescent="0.2">
      <c r="A1432" s="1"/>
      <c r="B1432" s="1"/>
      <c r="C1432" s="2"/>
      <c r="D1432" s="3"/>
      <c r="E1432" s="4"/>
      <c r="F1432" s="4"/>
      <c r="G1432" s="5" t="str">
        <f t="shared" si="27"/>
        <v xml:space="preserve">  </v>
      </c>
      <c r="I1432" s="1"/>
      <c r="J1432" s="1"/>
      <c r="K1432" s="6"/>
      <c r="L1432" s="6"/>
      <c r="M1432" s="6"/>
      <c r="N1432" s="6"/>
      <c r="O1432" s="6"/>
      <c r="P1432" s="7"/>
      <c r="Q1432" s="1"/>
      <c r="R1432" s="1"/>
    </row>
    <row r="1433" spans="1:18" s="5" customFormat="1" x14ac:dyDescent="0.2">
      <c r="A1433" s="1"/>
      <c r="B1433" s="1"/>
      <c r="C1433" s="2"/>
      <c r="D1433" s="3"/>
      <c r="E1433" s="4"/>
      <c r="F1433" s="4"/>
      <c r="G1433" s="5" t="str">
        <f t="shared" si="27"/>
        <v xml:space="preserve">  </v>
      </c>
      <c r="I1433" s="1"/>
      <c r="J1433" s="1"/>
      <c r="K1433" s="6"/>
      <c r="L1433" s="6"/>
      <c r="M1433" s="6"/>
      <c r="N1433" s="6"/>
      <c r="O1433" s="6"/>
      <c r="P1433" s="7"/>
      <c r="Q1433" s="1"/>
      <c r="R1433" s="1"/>
    </row>
    <row r="1434" spans="1:18" s="5" customFormat="1" x14ac:dyDescent="0.2">
      <c r="A1434" s="1"/>
      <c r="B1434" s="1"/>
      <c r="C1434" s="2"/>
      <c r="D1434" s="3"/>
      <c r="E1434" s="4"/>
      <c r="F1434" s="4"/>
      <c r="G1434" s="5" t="str">
        <f t="shared" si="27"/>
        <v xml:space="preserve">  </v>
      </c>
      <c r="I1434" s="1"/>
      <c r="J1434" s="1"/>
      <c r="K1434" s="6"/>
      <c r="L1434" s="6"/>
      <c r="M1434" s="6"/>
      <c r="N1434" s="6"/>
      <c r="O1434" s="6"/>
      <c r="P1434" s="7"/>
      <c r="Q1434" s="1"/>
      <c r="R1434" s="1"/>
    </row>
    <row r="1435" spans="1:18" s="5" customFormat="1" x14ac:dyDescent="0.2">
      <c r="A1435" s="1"/>
      <c r="B1435" s="1"/>
      <c r="C1435" s="2"/>
      <c r="D1435" s="3"/>
      <c r="E1435" s="4"/>
      <c r="F1435" s="4"/>
      <c r="G1435" s="5" t="str">
        <f t="shared" si="27"/>
        <v xml:space="preserve">  </v>
      </c>
      <c r="I1435" s="1"/>
      <c r="J1435" s="1"/>
      <c r="K1435" s="6"/>
      <c r="L1435" s="6"/>
      <c r="M1435" s="6"/>
      <c r="N1435" s="6"/>
      <c r="O1435" s="6"/>
      <c r="P1435" s="7"/>
      <c r="Q1435" s="1"/>
      <c r="R1435" s="1"/>
    </row>
    <row r="1436" spans="1:18" s="5" customFormat="1" x14ac:dyDescent="0.2">
      <c r="A1436" s="1"/>
      <c r="B1436" s="1"/>
      <c r="C1436" s="2"/>
      <c r="D1436" s="3"/>
      <c r="E1436" s="4"/>
      <c r="F1436" s="4"/>
      <c r="G1436" s="5" t="str">
        <f t="shared" si="27"/>
        <v xml:space="preserve">  </v>
      </c>
      <c r="I1436" s="1"/>
      <c r="J1436" s="1"/>
      <c r="K1436" s="6"/>
      <c r="L1436" s="6"/>
      <c r="M1436" s="6"/>
      <c r="N1436" s="6"/>
      <c r="O1436" s="6"/>
      <c r="P1436" s="7"/>
      <c r="Q1436" s="1"/>
      <c r="R1436" s="1"/>
    </row>
    <row r="1437" spans="1:18" s="5" customFormat="1" x14ac:dyDescent="0.2">
      <c r="A1437" s="1"/>
      <c r="B1437" s="1"/>
      <c r="C1437" s="2"/>
      <c r="D1437" s="3"/>
      <c r="E1437" s="4"/>
      <c r="F1437" s="4"/>
      <c r="G1437" s="5" t="str">
        <f t="shared" si="27"/>
        <v xml:space="preserve">  </v>
      </c>
      <c r="I1437" s="1"/>
      <c r="J1437" s="1"/>
      <c r="K1437" s="6"/>
      <c r="L1437" s="6"/>
      <c r="M1437" s="6"/>
      <c r="N1437" s="6"/>
      <c r="O1437" s="6"/>
      <c r="P1437" s="7"/>
      <c r="Q1437" s="1"/>
      <c r="R1437" s="1"/>
    </row>
    <row r="1438" spans="1:18" s="5" customFormat="1" x14ac:dyDescent="0.2">
      <c r="A1438" s="1"/>
      <c r="B1438" s="1"/>
      <c r="C1438" s="2"/>
      <c r="D1438" s="3"/>
      <c r="E1438" s="4"/>
      <c r="F1438" s="4"/>
      <c r="G1438" s="5" t="str">
        <f t="shared" si="27"/>
        <v xml:space="preserve">  </v>
      </c>
      <c r="I1438" s="1"/>
      <c r="J1438" s="1"/>
      <c r="K1438" s="6"/>
      <c r="L1438" s="6"/>
      <c r="M1438" s="6"/>
      <c r="N1438" s="6"/>
      <c r="O1438" s="6"/>
      <c r="P1438" s="7"/>
      <c r="Q1438" s="1"/>
      <c r="R1438" s="1"/>
    </row>
    <row r="1439" spans="1:18" s="5" customFormat="1" x14ac:dyDescent="0.2">
      <c r="A1439" s="1"/>
      <c r="B1439" s="1"/>
      <c r="C1439" s="2"/>
      <c r="D1439" s="3"/>
      <c r="E1439" s="4"/>
      <c r="F1439" s="4"/>
      <c r="G1439" s="5" t="str">
        <f t="shared" si="27"/>
        <v xml:space="preserve">  </v>
      </c>
      <c r="I1439" s="1"/>
      <c r="J1439" s="1"/>
      <c r="K1439" s="6"/>
      <c r="L1439" s="6"/>
      <c r="M1439" s="6"/>
      <c r="N1439" s="6"/>
      <c r="O1439" s="6"/>
      <c r="P1439" s="7"/>
      <c r="Q1439" s="1"/>
      <c r="R1439" s="1"/>
    </row>
    <row r="1440" spans="1:18" s="5" customFormat="1" x14ac:dyDescent="0.2">
      <c r="A1440" s="1"/>
      <c r="B1440" s="1"/>
      <c r="C1440" s="2"/>
      <c r="D1440" s="3"/>
      <c r="E1440" s="4"/>
      <c r="F1440" s="4"/>
      <c r="G1440" s="5" t="str">
        <f t="shared" si="27"/>
        <v xml:space="preserve">  </v>
      </c>
      <c r="I1440" s="1"/>
      <c r="J1440" s="1"/>
      <c r="K1440" s="6"/>
      <c r="L1440" s="6"/>
      <c r="M1440" s="6"/>
      <c r="N1440" s="6"/>
      <c r="O1440" s="6"/>
      <c r="P1440" s="7"/>
      <c r="Q1440" s="1"/>
      <c r="R1440" s="1"/>
    </row>
    <row r="1441" spans="1:18" s="5" customFormat="1" x14ac:dyDescent="0.2">
      <c r="A1441" s="1"/>
      <c r="B1441" s="1"/>
      <c r="C1441" s="2"/>
      <c r="D1441" s="3"/>
      <c r="E1441" s="4"/>
      <c r="F1441" s="4"/>
      <c r="G1441" s="5" t="str">
        <f t="shared" si="27"/>
        <v xml:space="preserve">  </v>
      </c>
      <c r="I1441" s="1"/>
      <c r="J1441" s="1"/>
      <c r="K1441" s="6"/>
      <c r="L1441" s="6"/>
      <c r="M1441" s="6"/>
      <c r="N1441" s="6"/>
      <c r="O1441" s="6"/>
      <c r="P1441" s="7"/>
      <c r="Q1441" s="1"/>
      <c r="R1441" s="1"/>
    </row>
    <row r="1442" spans="1:18" s="5" customFormat="1" x14ac:dyDescent="0.2">
      <c r="A1442" s="1"/>
      <c r="B1442" s="1"/>
      <c r="C1442" s="2"/>
      <c r="D1442" s="3"/>
      <c r="E1442" s="4"/>
      <c r="F1442" s="4"/>
      <c r="G1442" s="5" t="str">
        <f t="shared" si="27"/>
        <v xml:space="preserve">  </v>
      </c>
      <c r="I1442" s="1"/>
      <c r="J1442" s="1"/>
      <c r="K1442" s="6"/>
      <c r="L1442" s="6"/>
      <c r="M1442" s="6"/>
      <c r="N1442" s="6"/>
      <c r="O1442" s="6"/>
      <c r="P1442" s="7"/>
      <c r="Q1442" s="1"/>
      <c r="R1442" s="1"/>
    </row>
    <row r="1443" spans="1:18" s="5" customFormat="1" x14ac:dyDescent="0.2">
      <c r="A1443" s="1"/>
      <c r="B1443" s="1"/>
      <c r="C1443" s="2"/>
      <c r="D1443" s="3"/>
      <c r="E1443" s="4"/>
      <c r="F1443" s="4"/>
      <c r="G1443" s="5" t="str">
        <f t="shared" si="27"/>
        <v xml:space="preserve">  </v>
      </c>
      <c r="I1443" s="1"/>
      <c r="J1443" s="1"/>
      <c r="K1443" s="6"/>
      <c r="L1443" s="6"/>
      <c r="M1443" s="6"/>
      <c r="N1443" s="6"/>
      <c r="O1443" s="6"/>
      <c r="P1443" s="7"/>
      <c r="Q1443" s="1"/>
      <c r="R1443" s="1"/>
    </row>
    <row r="1444" spans="1:18" s="5" customFormat="1" x14ac:dyDescent="0.2">
      <c r="A1444" s="1"/>
      <c r="B1444" s="1"/>
      <c r="C1444" s="2"/>
      <c r="D1444" s="3"/>
      <c r="E1444" s="4"/>
      <c r="F1444" s="4"/>
      <c r="G1444" s="5" t="str">
        <f t="shared" si="27"/>
        <v xml:space="preserve">  </v>
      </c>
      <c r="I1444" s="1"/>
      <c r="J1444" s="1"/>
      <c r="K1444" s="6"/>
      <c r="L1444" s="6"/>
      <c r="M1444" s="6"/>
      <c r="N1444" s="6"/>
      <c r="O1444" s="6"/>
      <c r="P1444" s="7"/>
      <c r="Q1444" s="1"/>
      <c r="R1444" s="1"/>
    </row>
    <row r="1445" spans="1:18" s="5" customFormat="1" x14ac:dyDescent="0.2">
      <c r="A1445" s="1"/>
      <c r="B1445" s="1"/>
      <c r="C1445" s="2"/>
      <c r="D1445" s="3"/>
      <c r="E1445" s="4"/>
      <c r="F1445" s="4"/>
      <c r="G1445" s="5" t="str">
        <f t="shared" si="27"/>
        <v xml:space="preserve">  </v>
      </c>
      <c r="I1445" s="1"/>
      <c r="J1445" s="1"/>
      <c r="K1445" s="6"/>
      <c r="L1445" s="6"/>
      <c r="M1445" s="6"/>
      <c r="N1445" s="6"/>
      <c r="O1445" s="6"/>
      <c r="P1445" s="7"/>
      <c r="Q1445" s="1"/>
      <c r="R1445" s="1"/>
    </row>
    <row r="1446" spans="1:18" s="5" customFormat="1" x14ac:dyDescent="0.2">
      <c r="A1446" s="1"/>
      <c r="B1446" s="1"/>
      <c r="C1446" s="2"/>
      <c r="D1446" s="3"/>
      <c r="E1446" s="4"/>
      <c r="F1446" s="4"/>
      <c r="G1446" s="5" t="str">
        <f t="shared" si="27"/>
        <v xml:space="preserve">  </v>
      </c>
      <c r="I1446" s="1"/>
      <c r="J1446" s="1"/>
      <c r="K1446" s="6"/>
      <c r="L1446" s="6"/>
      <c r="M1446" s="6"/>
      <c r="N1446" s="6"/>
      <c r="O1446" s="6"/>
      <c r="P1446" s="7"/>
      <c r="Q1446" s="1"/>
      <c r="R1446" s="1"/>
    </row>
    <row r="1447" spans="1:18" s="5" customFormat="1" x14ac:dyDescent="0.2">
      <c r="A1447" s="1"/>
      <c r="B1447" s="1"/>
      <c r="C1447" s="2"/>
      <c r="D1447" s="3"/>
      <c r="E1447" s="4"/>
      <c r="F1447" s="4"/>
      <c r="G1447" s="5" t="str">
        <f t="shared" si="27"/>
        <v xml:space="preserve">  </v>
      </c>
      <c r="I1447" s="1"/>
      <c r="J1447" s="1"/>
      <c r="K1447" s="6"/>
      <c r="L1447" s="6"/>
      <c r="M1447" s="6"/>
      <c r="N1447" s="6"/>
      <c r="O1447" s="6"/>
      <c r="P1447" s="7"/>
      <c r="Q1447" s="1"/>
      <c r="R1447" s="1"/>
    </row>
    <row r="1448" spans="1:18" s="5" customFormat="1" x14ac:dyDescent="0.2">
      <c r="A1448" s="1"/>
      <c r="B1448" s="1"/>
      <c r="C1448" s="2"/>
      <c r="D1448" s="3"/>
      <c r="E1448" s="4"/>
      <c r="F1448" s="4"/>
      <c r="G1448" s="5" t="str">
        <f t="shared" si="27"/>
        <v xml:space="preserve">  </v>
      </c>
      <c r="I1448" s="1"/>
      <c r="J1448" s="1"/>
      <c r="K1448" s="6"/>
      <c r="L1448" s="6"/>
      <c r="M1448" s="6"/>
      <c r="N1448" s="6"/>
      <c r="O1448" s="6"/>
      <c r="P1448" s="7"/>
      <c r="Q1448" s="1"/>
      <c r="R1448" s="1"/>
    </row>
    <row r="1449" spans="1:18" s="5" customFormat="1" x14ac:dyDescent="0.2">
      <c r="A1449" s="1"/>
      <c r="B1449" s="1"/>
      <c r="C1449" s="2"/>
      <c r="D1449" s="3"/>
      <c r="E1449" s="4"/>
      <c r="F1449" s="4"/>
      <c r="G1449" s="5" t="str">
        <f t="shared" si="27"/>
        <v xml:space="preserve">  </v>
      </c>
      <c r="I1449" s="1"/>
      <c r="J1449" s="1"/>
      <c r="K1449" s="6"/>
      <c r="L1449" s="6"/>
      <c r="M1449" s="6"/>
      <c r="N1449" s="6"/>
      <c r="O1449" s="6"/>
      <c r="P1449" s="7"/>
      <c r="Q1449" s="1"/>
      <c r="R1449" s="1"/>
    </row>
    <row r="1450" spans="1:18" s="5" customFormat="1" x14ac:dyDescent="0.2">
      <c r="A1450" s="1"/>
      <c r="B1450" s="1"/>
      <c r="C1450" s="2"/>
      <c r="D1450" s="3"/>
      <c r="E1450" s="4"/>
      <c r="F1450" s="4"/>
      <c r="G1450" s="5" t="str">
        <f t="shared" si="27"/>
        <v xml:space="preserve">  </v>
      </c>
      <c r="I1450" s="1"/>
      <c r="J1450" s="1"/>
      <c r="K1450" s="6"/>
      <c r="L1450" s="6"/>
      <c r="M1450" s="6"/>
      <c r="N1450" s="6"/>
      <c r="O1450" s="6"/>
      <c r="P1450" s="7"/>
      <c r="Q1450" s="1"/>
      <c r="R1450" s="1"/>
    </row>
    <row r="1451" spans="1:18" s="5" customFormat="1" x14ac:dyDescent="0.2">
      <c r="A1451" s="1"/>
      <c r="B1451" s="1"/>
      <c r="C1451" s="2"/>
      <c r="D1451" s="3"/>
      <c r="E1451" s="4"/>
      <c r="F1451" s="4"/>
      <c r="G1451" s="5" t="str">
        <f t="shared" si="27"/>
        <v xml:space="preserve">  </v>
      </c>
      <c r="I1451" s="1"/>
      <c r="J1451" s="1"/>
      <c r="K1451" s="6"/>
      <c r="L1451" s="6"/>
      <c r="M1451" s="6"/>
      <c r="N1451" s="6"/>
      <c r="O1451" s="6"/>
      <c r="P1451" s="7"/>
      <c r="Q1451" s="1"/>
      <c r="R1451" s="1"/>
    </row>
    <row r="1452" spans="1:18" s="5" customFormat="1" x14ac:dyDescent="0.2">
      <c r="A1452" s="1"/>
      <c r="B1452" s="1"/>
      <c r="C1452" s="2"/>
      <c r="D1452" s="3"/>
      <c r="E1452" s="4"/>
      <c r="F1452" s="4"/>
      <c r="G1452" s="5" t="str">
        <f t="shared" si="27"/>
        <v xml:space="preserve">  </v>
      </c>
      <c r="I1452" s="1"/>
      <c r="J1452" s="1"/>
      <c r="K1452" s="6"/>
      <c r="L1452" s="6"/>
      <c r="M1452" s="6"/>
      <c r="N1452" s="6"/>
      <c r="O1452" s="6"/>
      <c r="P1452" s="7"/>
      <c r="Q1452" s="1"/>
      <c r="R1452" s="1"/>
    </row>
    <row r="1453" spans="1:18" s="5" customFormat="1" x14ac:dyDescent="0.2">
      <c r="A1453" s="1"/>
      <c r="B1453" s="1"/>
      <c r="C1453" s="2"/>
      <c r="D1453" s="3"/>
      <c r="E1453" s="4"/>
      <c r="F1453" s="4"/>
      <c r="G1453" s="5" t="str">
        <f t="shared" si="27"/>
        <v xml:space="preserve">  </v>
      </c>
      <c r="I1453" s="1"/>
      <c r="J1453" s="1"/>
      <c r="K1453" s="6"/>
      <c r="L1453" s="6"/>
      <c r="M1453" s="6"/>
      <c r="N1453" s="6"/>
      <c r="O1453" s="6"/>
      <c r="P1453" s="7"/>
      <c r="Q1453" s="1"/>
      <c r="R1453" s="1"/>
    </row>
    <row r="1454" spans="1:18" s="5" customFormat="1" x14ac:dyDescent="0.2">
      <c r="A1454" s="1"/>
      <c r="B1454" s="1"/>
      <c r="C1454" s="2"/>
      <c r="D1454" s="3"/>
      <c r="E1454" s="4"/>
      <c r="F1454" s="4"/>
      <c r="G1454" s="5" t="str">
        <f t="shared" si="27"/>
        <v xml:space="preserve">  </v>
      </c>
      <c r="I1454" s="1"/>
      <c r="J1454" s="1"/>
      <c r="K1454" s="6"/>
      <c r="L1454" s="6"/>
      <c r="M1454" s="6"/>
      <c r="N1454" s="6"/>
      <c r="O1454" s="6"/>
      <c r="P1454" s="7"/>
      <c r="Q1454" s="1"/>
      <c r="R1454" s="1"/>
    </row>
    <row r="1455" spans="1:18" s="5" customFormat="1" x14ac:dyDescent="0.2">
      <c r="A1455" s="1"/>
      <c r="B1455" s="1"/>
      <c r="C1455" s="2"/>
      <c r="D1455" s="3"/>
      <c r="E1455" s="4"/>
      <c r="F1455" s="4"/>
      <c r="G1455" s="5" t="str">
        <f t="shared" si="27"/>
        <v xml:space="preserve">  </v>
      </c>
      <c r="I1455" s="1"/>
      <c r="J1455" s="1"/>
      <c r="K1455" s="6"/>
      <c r="L1455" s="6"/>
      <c r="M1455" s="6"/>
      <c r="N1455" s="6"/>
      <c r="O1455" s="6"/>
      <c r="P1455" s="7"/>
      <c r="Q1455" s="1"/>
      <c r="R1455" s="1"/>
    </row>
    <row r="1456" spans="1:18" s="5" customFormat="1" x14ac:dyDescent="0.2">
      <c r="A1456" s="1"/>
      <c r="B1456" s="1"/>
      <c r="C1456" s="2"/>
      <c r="D1456" s="3"/>
      <c r="E1456" s="4"/>
      <c r="F1456" s="4"/>
      <c r="G1456" s="5" t="str">
        <f t="shared" si="27"/>
        <v xml:space="preserve">  </v>
      </c>
      <c r="I1456" s="1"/>
      <c r="J1456" s="1"/>
      <c r="K1456" s="6"/>
      <c r="L1456" s="6"/>
      <c r="M1456" s="6"/>
      <c r="N1456" s="6"/>
      <c r="O1456" s="6"/>
      <c r="P1456" s="7"/>
      <c r="Q1456" s="1"/>
      <c r="R1456" s="1"/>
    </row>
    <row r="1457" spans="1:18" s="5" customFormat="1" x14ac:dyDescent="0.2">
      <c r="A1457" s="1"/>
      <c r="B1457" s="1"/>
      <c r="C1457" s="2"/>
      <c r="D1457" s="3"/>
      <c r="E1457" s="4"/>
      <c r="F1457" s="4"/>
      <c r="G1457" s="5" t="str">
        <f t="shared" si="27"/>
        <v xml:space="preserve">  </v>
      </c>
      <c r="I1457" s="1"/>
      <c r="J1457" s="1"/>
      <c r="K1457" s="6"/>
      <c r="L1457" s="6"/>
      <c r="M1457" s="6"/>
      <c r="N1457" s="6"/>
      <c r="O1457" s="6"/>
      <c r="P1457" s="7"/>
      <c r="Q1457" s="1"/>
      <c r="R1457" s="1"/>
    </row>
    <row r="1458" spans="1:18" s="5" customFormat="1" x14ac:dyDescent="0.2">
      <c r="A1458" s="1"/>
      <c r="B1458" s="1"/>
      <c r="C1458" s="2"/>
      <c r="D1458" s="3"/>
      <c r="E1458" s="4"/>
      <c r="F1458" s="4"/>
      <c r="G1458" s="5" t="str">
        <f t="shared" si="27"/>
        <v xml:space="preserve">  </v>
      </c>
      <c r="I1458" s="1"/>
      <c r="J1458" s="1"/>
      <c r="K1458" s="6"/>
      <c r="L1458" s="6"/>
      <c r="M1458" s="6"/>
      <c r="N1458" s="6"/>
      <c r="O1458" s="6"/>
      <c r="P1458" s="7"/>
      <c r="Q1458" s="1"/>
      <c r="R1458" s="1"/>
    </row>
    <row r="1459" spans="1:18" s="5" customFormat="1" x14ac:dyDescent="0.2">
      <c r="A1459" s="1"/>
      <c r="B1459" s="1"/>
      <c r="C1459" s="2"/>
      <c r="D1459" s="3"/>
      <c r="E1459" s="4"/>
      <c r="F1459" s="4"/>
      <c r="G1459" s="5" t="str">
        <f t="shared" si="27"/>
        <v xml:space="preserve">  </v>
      </c>
      <c r="I1459" s="1"/>
      <c r="J1459" s="1"/>
      <c r="K1459" s="6"/>
      <c r="L1459" s="6"/>
      <c r="M1459" s="6"/>
      <c r="N1459" s="6"/>
      <c r="O1459" s="6"/>
      <c r="P1459" s="7"/>
      <c r="Q1459" s="1"/>
      <c r="R1459" s="1"/>
    </row>
    <row r="1460" spans="1:18" s="5" customFormat="1" x14ac:dyDescent="0.2">
      <c r="A1460" s="1"/>
      <c r="B1460" s="1"/>
      <c r="C1460" s="2"/>
      <c r="D1460" s="3"/>
      <c r="E1460" s="4"/>
      <c r="F1460" s="4"/>
      <c r="G1460" s="5" t="str">
        <f t="shared" si="27"/>
        <v xml:space="preserve">  </v>
      </c>
      <c r="I1460" s="1"/>
      <c r="J1460" s="1"/>
      <c r="K1460" s="6"/>
      <c r="L1460" s="6"/>
      <c r="M1460" s="6"/>
      <c r="N1460" s="6"/>
      <c r="O1460" s="6"/>
      <c r="P1460" s="7"/>
      <c r="Q1460" s="1"/>
      <c r="R1460" s="1"/>
    </row>
    <row r="1461" spans="1:18" s="5" customFormat="1" x14ac:dyDescent="0.2">
      <c r="A1461" s="1"/>
      <c r="B1461" s="1"/>
      <c r="C1461" s="2"/>
      <c r="D1461" s="3"/>
      <c r="E1461" s="4"/>
      <c r="F1461" s="4"/>
      <c r="G1461" s="5" t="str">
        <f t="shared" si="27"/>
        <v xml:space="preserve">  </v>
      </c>
      <c r="I1461" s="1"/>
      <c r="J1461" s="1"/>
      <c r="K1461" s="6"/>
      <c r="L1461" s="6"/>
      <c r="M1461" s="6"/>
      <c r="N1461" s="6"/>
      <c r="O1461" s="6"/>
      <c r="P1461" s="7"/>
      <c r="Q1461" s="1"/>
      <c r="R1461" s="1"/>
    </row>
    <row r="1462" spans="1:18" s="5" customFormat="1" x14ac:dyDescent="0.2">
      <c r="A1462" s="1"/>
      <c r="B1462" s="1"/>
      <c r="C1462" s="2"/>
      <c r="D1462" s="3"/>
      <c r="E1462" s="4"/>
      <c r="F1462" s="4"/>
      <c r="G1462" s="5" t="str">
        <f t="shared" si="27"/>
        <v xml:space="preserve">  </v>
      </c>
      <c r="I1462" s="1"/>
      <c r="J1462" s="1"/>
      <c r="K1462" s="6"/>
      <c r="L1462" s="6"/>
      <c r="M1462" s="6"/>
      <c r="N1462" s="6"/>
      <c r="O1462" s="6"/>
      <c r="P1462" s="7"/>
      <c r="Q1462" s="1"/>
      <c r="R1462" s="1"/>
    </row>
    <row r="1463" spans="1:18" s="5" customFormat="1" x14ac:dyDescent="0.2">
      <c r="A1463" s="1"/>
      <c r="B1463" s="1"/>
      <c r="C1463" s="2"/>
      <c r="D1463" s="3"/>
      <c r="E1463" s="4"/>
      <c r="F1463" s="4"/>
      <c r="G1463" s="5" t="str">
        <f t="shared" si="27"/>
        <v xml:space="preserve">  </v>
      </c>
      <c r="I1463" s="1"/>
      <c r="J1463" s="1"/>
      <c r="K1463" s="6"/>
      <c r="L1463" s="6"/>
      <c r="M1463" s="6"/>
      <c r="N1463" s="6"/>
      <c r="O1463" s="6"/>
      <c r="P1463" s="7"/>
      <c r="Q1463" s="1"/>
      <c r="R1463" s="1"/>
    </row>
    <row r="1464" spans="1:18" s="5" customFormat="1" x14ac:dyDescent="0.2">
      <c r="A1464" s="1"/>
      <c r="B1464" s="1"/>
      <c r="C1464" s="2"/>
      <c r="D1464" s="3"/>
      <c r="E1464" s="4"/>
      <c r="F1464" s="4"/>
      <c r="G1464" s="5" t="str">
        <f t="shared" si="27"/>
        <v xml:space="preserve">  </v>
      </c>
      <c r="I1464" s="1"/>
      <c r="J1464" s="1"/>
      <c r="K1464" s="6"/>
      <c r="L1464" s="6"/>
      <c r="M1464" s="6"/>
      <c r="N1464" s="6"/>
      <c r="O1464" s="6"/>
      <c r="P1464" s="7"/>
      <c r="Q1464" s="1"/>
      <c r="R1464" s="1"/>
    </row>
    <row r="1465" spans="1:18" s="5" customFormat="1" x14ac:dyDescent="0.2">
      <c r="A1465" s="1"/>
      <c r="B1465" s="1"/>
      <c r="C1465" s="2"/>
      <c r="D1465" s="3"/>
      <c r="E1465" s="4"/>
      <c r="F1465" s="4"/>
      <c r="G1465" s="5" t="str">
        <f t="shared" si="27"/>
        <v xml:space="preserve">  </v>
      </c>
      <c r="I1465" s="1"/>
      <c r="J1465" s="1"/>
      <c r="K1465" s="6"/>
      <c r="L1465" s="6"/>
      <c r="M1465" s="6"/>
      <c r="N1465" s="6"/>
      <c r="O1465" s="6"/>
      <c r="P1465" s="7"/>
      <c r="Q1465" s="1"/>
      <c r="R1465" s="1"/>
    </row>
    <row r="1466" spans="1:18" s="5" customFormat="1" x14ac:dyDescent="0.2">
      <c r="A1466" s="1"/>
      <c r="B1466" s="1"/>
      <c r="C1466" s="2"/>
      <c r="D1466" s="3"/>
      <c r="E1466" s="4"/>
      <c r="F1466" s="4"/>
      <c r="G1466" s="5" t="str">
        <f t="shared" ref="G1466:G1529" si="28">IF(E1466=0,"  ",(IF(F1466=0,"  ",+E1466*F1466)))</f>
        <v xml:space="preserve">  </v>
      </c>
      <c r="I1466" s="1"/>
      <c r="J1466" s="1"/>
      <c r="K1466" s="6"/>
      <c r="L1466" s="6"/>
      <c r="M1466" s="6"/>
      <c r="N1466" s="6"/>
      <c r="O1466" s="6"/>
      <c r="P1466" s="7"/>
      <c r="Q1466" s="1"/>
      <c r="R1466" s="1"/>
    </row>
    <row r="1467" spans="1:18" s="5" customFormat="1" x14ac:dyDescent="0.2">
      <c r="A1467" s="1"/>
      <c r="B1467" s="1"/>
      <c r="C1467" s="2"/>
      <c r="D1467" s="3"/>
      <c r="E1467" s="4"/>
      <c r="F1467" s="4"/>
      <c r="G1467" s="5" t="str">
        <f t="shared" si="28"/>
        <v xml:space="preserve">  </v>
      </c>
      <c r="I1467" s="1"/>
      <c r="J1467" s="1"/>
      <c r="K1467" s="6"/>
      <c r="L1467" s="6"/>
      <c r="M1467" s="6"/>
      <c r="N1467" s="6"/>
      <c r="O1467" s="6"/>
      <c r="P1467" s="7"/>
      <c r="Q1467" s="1"/>
      <c r="R1467" s="1"/>
    </row>
    <row r="1468" spans="1:18" s="5" customFormat="1" x14ac:dyDescent="0.2">
      <c r="A1468" s="1"/>
      <c r="B1468" s="1"/>
      <c r="C1468" s="2"/>
      <c r="D1468" s="3"/>
      <c r="E1468" s="4"/>
      <c r="F1468" s="4"/>
      <c r="G1468" s="5" t="str">
        <f t="shared" si="28"/>
        <v xml:space="preserve">  </v>
      </c>
      <c r="I1468" s="1"/>
      <c r="J1468" s="1"/>
      <c r="K1468" s="6"/>
      <c r="L1468" s="6"/>
      <c r="M1468" s="6"/>
      <c r="N1468" s="6"/>
      <c r="O1468" s="6"/>
      <c r="P1468" s="7"/>
      <c r="Q1468" s="1"/>
      <c r="R1468" s="1"/>
    </row>
    <row r="1469" spans="1:18" s="5" customFormat="1" x14ac:dyDescent="0.2">
      <c r="A1469" s="1"/>
      <c r="B1469" s="1"/>
      <c r="C1469" s="2"/>
      <c r="D1469" s="3"/>
      <c r="E1469" s="4"/>
      <c r="F1469" s="4"/>
      <c r="G1469" s="5" t="str">
        <f t="shared" si="28"/>
        <v xml:space="preserve">  </v>
      </c>
      <c r="I1469" s="1"/>
      <c r="J1469" s="1"/>
      <c r="K1469" s="6"/>
      <c r="L1469" s="6"/>
      <c r="M1469" s="6"/>
      <c r="N1469" s="6"/>
      <c r="O1469" s="6"/>
      <c r="P1469" s="7"/>
      <c r="Q1469" s="1"/>
      <c r="R1469" s="1"/>
    </row>
    <row r="1470" spans="1:18" s="5" customFormat="1" x14ac:dyDescent="0.2">
      <c r="A1470" s="1"/>
      <c r="B1470" s="1"/>
      <c r="C1470" s="2"/>
      <c r="D1470" s="3"/>
      <c r="E1470" s="4"/>
      <c r="F1470" s="4"/>
      <c r="G1470" s="5" t="str">
        <f t="shared" si="28"/>
        <v xml:space="preserve">  </v>
      </c>
      <c r="I1470" s="1"/>
      <c r="J1470" s="1"/>
      <c r="K1470" s="6"/>
      <c r="L1470" s="6"/>
      <c r="M1470" s="6"/>
      <c r="N1470" s="6"/>
      <c r="O1470" s="6"/>
      <c r="P1470" s="7"/>
      <c r="Q1470" s="1"/>
      <c r="R1470" s="1"/>
    </row>
    <row r="1471" spans="1:18" s="5" customFormat="1" x14ac:dyDescent="0.2">
      <c r="A1471" s="1"/>
      <c r="B1471" s="1"/>
      <c r="C1471" s="2"/>
      <c r="D1471" s="3"/>
      <c r="E1471" s="4"/>
      <c r="F1471" s="4"/>
      <c r="G1471" s="5" t="str">
        <f t="shared" si="28"/>
        <v xml:space="preserve">  </v>
      </c>
      <c r="I1471" s="1"/>
      <c r="J1471" s="1"/>
      <c r="K1471" s="6"/>
      <c r="L1471" s="6"/>
      <c r="M1471" s="6"/>
      <c r="N1471" s="6"/>
      <c r="O1471" s="6"/>
      <c r="P1471" s="7"/>
      <c r="Q1471" s="1"/>
      <c r="R1471" s="1"/>
    </row>
    <row r="1472" spans="1:18" s="5" customFormat="1" x14ac:dyDescent="0.2">
      <c r="A1472" s="1"/>
      <c r="B1472" s="1"/>
      <c r="C1472" s="2"/>
      <c r="D1472" s="3"/>
      <c r="E1472" s="4"/>
      <c r="F1472" s="4"/>
      <c r="G1472" s="5" t="str">
        <f t="shared" si="28"/>
        <v xml:space="preserve">  </v>
      </c>
      <c r="I1472" s="1"/>
      <c r="J1472" s="1"/>
      <c r="K1472" s="6"/>
      <c r="L1472" s="6"/>
      <c r="M1472" s="6"/>
      <c r="N1472" s="6"/>
      <c r="O1472" s="6"/>
      <c r="P1472" s="7"/>
      <c r="Q1472" s="1"/>
      <c r="R1472" s="1"/>
    </row>
    <row r="1473" spans="1:18" s="5" customFormat="1" x14ac:dyDescent="0.2">
      <c r="A1473" s="1"/>
      <c r="B1473" s="1"/>
      <c r="C1473" s="2"/>
      <c r="D1473" s="3"/>
      <c r="E1473" s="4"/>
      <c r="F1473" s="4"/>
      <c r="G1473" s="5" t="str">
        <f t="shared" si="28"/>
        <v xml:space="preserve">  </v>
      </c>
      <c r="I1473" s="1"/>
      <c r="J1473" s="1"/>
      <c r="K1473" s="6"/>
      <c r="L1473" s="6"/>
      <c r="M1473" s="6"/>
      <c r="N1473" s="6"/>
      <c r="O1473" s="6"/>
      <c r="P1473" s="7"/>
      <c r="Q1473" s="1"/>
      <c r="R1473" s="1"/>
    </row>
    <row r="1474" spans="1:18" s="5" customFormat="1" x14ac:dyDescent="0.2">
      <c r="A1474" s="1"/>
      <c r="B1474" s="1"/>
      <c r="C1474" s="2"/>
      <c r="D1474" s="3"/>
      <c r="E1474" s="4"/>
      <c r="F1474" s="4"/>
      <c r="G1474" s="5" t="str">
        <f t="shared" si="28"/>
        <v xml:space="preserve">  </v>
      </c>
      <c r="I1474" s="1"/>
      <c r="J1474" s="1"/>
      <c r="K1474" s="6"/>
      <c r="L1474" s="6"/>
      <c r="M1474" s="6"/>
      <c r="N1474" s="6"/>
      <c r="O1474" s="6"/>
      <c r="P1474" s="7"/>
      <c r="Q1474" s="1"/>
      <c r="R1474" s="1"/>
    </row>
    <row r="1475" spans="1:18" s="5" customFormat="1" x14ac:dyDescent="0.2">
      <c r="A1475" s="1"/>
      <c r="B1475" s="1"/>
      <c r="C1475" s="2"/>
      <c r="D1475" s="3"/>
      <c r="E1475" s="4"/>
      <c r="F1475" s="4"/>
      <c r="G1475" s="5" t="str">
        <f t="shared" si="28"/>
        <v xml:space="preserve">  </v>
      </c>
      <c r="I1475" s="1"/>
      <c r="J1475" s="1"/>
      <c r="K1475" s="6"/>
      <c r="L1475" s="6"/>
      <c r="M1475" s="6"/>
      <c r="N1475" s="6"/>
      <c r="O1475" s="6"/>
      <c r="P1475" s="7"/>
      <c r="Q1475" s="1"/>
      <c r="R1475" s="1"/>
    </row>
    <row r="1476" spans="1:18" s="5" customFormat="1" x14ac:dyDescent="0.2">
      <c r="A1476" s="1"/>
      <c r="B1476" s="1"/>
      <c r="C1476" s="2"/>
      <c r="D1476" s="3"/>
      <c r="E1476" s="4"/>
      <c r="F1476" s="4"/>
      <c r="G1476" s="5" t="str">
        <f t="shared" si="28"/>
        <v xml:space="preserve">  </v>
      </c>
      <c r="I1476" s="1"/>
      <c r="J1476" s="1"/>
      <c r="K1476" s="6"/>
      <c r="L1476" s="6"/>
      <c r="M1476" s="6"/>
      <c r="N1476" s="6"/>
      <c r="O1476" s="6"/>
      <c r="P1476" s="7"/>
      <c r="Q1476" s="1"/>
      <c r="R1476" s="1"/>
    </row>
    <row r="1477" spans="1:18" s="5" customFormat="1" x14ac:dyDescent="0.2">
      <c r="A1477" s="1"/>
      <c r="B1477" s="1"/>
      <c r="C1477" s="2"/>
      <c r="D1477" s="3"/>
      <c r="E1477" s="4"/>
      <c r="F1477" s="4"/>
      <c r="G1477" s="5" t="str">
        <f t="shared" si="28"/>
        <v xml:space="preserve">  </v>
      </c>
      <c r="I1477" s="1"/>
      <c r="J1477" s="1"/>
      <c r="K1477" s="6"/>
      <c r="L1477" s="6"/>
      <c r="M1477" s="6"/>
      <c r="N1477" s="6"/>
      <c r="O1477" s="6"/>
      <c r="P1477" s="7"/>
      <c r="Q1477" s="1"/>
      <c r="R1477" s="1"/>
    </row>
    <row r="1478" spans="1:18" s="5" customFormat="1" x14ac:dyDescent="0.2">
      <c r="A1478" s="1"/>
      <c r="B1478" s="1"/>
      <c r="C1478" s="2"/>
      <c r="D1478" s="3"/>
      <c r="E1478" s="4"/>
      <c r="F1478" s="4"/>
      <c r="G1478" s="5" t="str">
        <f t="shared" si="28"/>
        <v xml:space="preserve">  </v>
      </c>
      <c r="I1478" s="1"/>
      <c r="J1478" s="1"/>
      <c r="K1478" s="6"/>
      <c r="L1478" s="6"/>
      <c r="M1478" s="6"/>
      <c r="N1478" s="6"/>
      <c r="O1478" s="6"/>
      <c r="P1478" s="7"/>
      <c r="Q1478" s="1"/>
      <c r="R1478" s="1"/>
    </row>
    <row r="1479" spans="1:18" s="5" customFormat="1" x14ac:dyDescent="0.2">
      <c r="A1479" s="1"/>
      <c r="B1479" s="1"/>
      <c r="C1479" s="2"/>
      <c r="D1479" s="3"/>
      <c r="E1479" s="4"/>
      <c r="F1479" s="4"/>
      <c r="G1479" s="5" t="str">
        <f t="shared" si="28"/>
        <v xml:space="preserve">  </v>
      </c>
      <c r="I1479" s="1"/>
      <c r="J1479" s="1"/>
      <c r="K1479" s="6"/>
      <c r="L1479" s="6"/>
      <c r="M1479" s="6"/>
      <c r="N1479" s="6"/>
      <c r="O1479" s="6"/>
      <c r="P1479" s="7"/>
      <c r="Q1479" s="1"/>
      <c r="R1479" s="1"/>
    </row>
    <row r="1480" spans="1:18" s="5" customFormat="1" x14ac:dyDescent="0.2">
      <c r="A1480" s="1"/>
      <c r="B1480" s="1"/>
      <c r="C1480" s="2"/>
      <c r="D1480" s="3"/>
      <c r="E1480" s="4"/>
      <c r="F1480" s="4"/>
      <c r="G1480" s="5" t="str">
        <f t="shared" si="28"/>
        <v xml:space="preserve">  </v>
      </c>
      <c r="I1480" s="1"/>
      <c r="J1480" s="1"/>
      <c r="K1480" s="6"/>
      <c r="L1480" s="6"/>
      <c r="M1480" s="6"/>
      <c r="N1480" s="6"/>
      <c r="O1480" s="6"/>
      <c r="P1480" s="7"/>
      <c r="Q1480" s="1"/>
      <c r="R1480" s="1"/>
    </row>
    <row r="1481" spans="1:18" s="5" customFormat="1" x14ac:dyDescent="0.2">
      <c r="A1481" s="1"/>
      <c r="B1481" s="1"/>
      <c r="C1481" s="2"/>
      <c r="D1481" s="3"/>
      <c r="E1481" s="4"/>
      <c r="F1481" s="4"/>
      <c r="G1481" s="5" t="str">
        <f t="shared" si="28"/>
        <v xml:space="preserve">  </v>
      </c>
      <c r="I1481" s="1"/>
      <c r="J1481" s="1"/>
      <c r="K1481" s="6"/>
      <c r="L1481" s="6"/>
      <c r="M1481" s="6"/>
      <c r="N1481" s="6"/>
      <c r="O1481" s="6"/>
      <c r="P1481" s="7"/>
      <c r="Q1481" s="1"/>
      <c r="R1481" s="1"/>
    </row>
    <row r="1482" spans="1:18" s="5" customFormat="1" x14ac:dyDescent="0.2">
      <c r="A1482" s="1"/>
      <c r="B1482" s="1"/>
      <c r="C1482" s="2"/>
      <c r="D1482" s="3"/>
      <c r="E1482" s="4"/>
      <c r="F1482" s="4"/>
      <c r="G1482" s="5" t="str">
        <f t="shared" si="28"/>
        <v xml:space="preserve">  </v>
      </c>
      <c r="I1482" s="1"/>
      <c r="J1482" s="1"/>
      <c r="K1482" s="6"/>
      <c r="L1482" s="6"/>
      <c r="M1482" s="6"/>
      <c r="N1482" s="6"/>
      <c r="O1482" s="6"/>
      <c r="P1482" s="7"/>
      <c r="Q1482" s="1"/>
      <c r="R1482" s="1"/>
    </row>
    <row r="1483" spans="1:18" s="5" customFormat="1" x14ac:dyDescent="0.2">
      <c r="A1483" s="1"/>
      <c r="B1483" s="1"/>
      <c r="C1483" s="2"/>
      <c r="D1483" s="3"/>
      <c r="E1483" s="4"/>
      <c r="F1483" s="4"/>
      <c r="G1483" s="5" t="str">
        <f t="shared" si="28"/>
        <v xml:space="preserve">  </v>
      </c>
      <c r="I1483" s="1"/>
      <c r="J1483" s="1"/>
      <c r="K1483" s="6"/>
      <c r="L1483" s="6"/>
      <c r="M1483" s="6"/>
      <c r="N1483" s="6"/>
      <c r="O1483" s="6"/>
      <c r="P1483" s="7"/>
      <c r="Q1483" s="1"/>
      <c r="R1483" s="1"/>
    </row>
    <row r="1484" spans="1:18" s="5" customFormat="1" x14ac:dyDescent="0.2">
      <c r="A1484" s="1"/>
      <c r="B1484" s="1"/>
      <c r="C1484" s="2"/>
      <c r="D1484" s="3"/>
      <c r="E1484" s="4"/>
      <c r="F1484" s="4"/>
      <c r="G1484" s="5" t="str">
        <f t="shared" si="28"/>
        <v xml:space="preserve">  </v>
      </c>
      <c r="I1484" s="1"/>
      <c r="J1484" s="1"/>
      <c r="K1484" s="6"/>
      <c r="L1484" s="6"/>
      <c r="M1484" s="6"/>
      <c r="N1484" s="6"/>
      <c r="O1484" s="6"/>
      <c r="P1484" s="7"/>
      <c r="Q1484" s="1"/>
      <c r="R1484" s="1"/>
    </row>
    <row r="1485" spans="1:18" s="5" customFormat="1" x14ac:dyDescent="0.2">
      <c r="A1485" s="1"/>
      <c r="B1485" s="1"/>
      <c r="C1485" s="2"/>
      <c r="D1485" s="3"/>
      <c r="E1485" s="4"/>
      <c r="F1485" s="4"/>
      <c r="G1485" s="5" t="str">
        <f t="shared" si="28"/>
        <v xml:space="preserve">  </v>
      </c>
      <c r="I1485" s="1"/>
      <c r="J1485" s="1"/>
      <c r="K1485" s="6"/>
      <c r="L1485" s="6"/>
      <c r="M1485" s="6"/>
      <c r="N1485" s="6"/>
      <c r="O1485" s="6"/>
      <c r="P1485" s="7"/>
      <c r="Q1485" s="1"/>
      <c r="R1485" s="1"/>
    </row>
    <row r="1486" spans="1:18" s="5" customFormat="1" x14ac:dyDescent="0.2">
      <c r="A1486" s="1"/>
      <c r="B1486" s="1"/>
      <c r="C1486" s="2"/>
      <c r="D1486" s="3"/>
      <c r="E1486" s="4"/>
      <c r="F1486" s="4"/>
      <c r="G1486" s="5" t="str">
        <f t="shared" si="28"/>
        <v xml:space="preserve">  </v>
      </c>
      <c r="I1486" s="1"/>
      <c r="J1486" s="1"/>
      <c r="K1486" s="6"/>
      <c r="L1486" s="6"/>
      <c r="M1486" s="6"/>
      <c r="N1486" s="6"/>
      <c r="O1486" s="6"/>
      <c r="P1486" s="7"/>
      <c r="Q1486" s="1"/>
      <c r="R1486" s="1"/>
    </row>
    <row r="1487" spans="1:18" s="5" customFormat="1" x14ac:dyDescent="0.2">
      <c r="A1487" s="1"/>
      <c r="B1487" s="1"/>
      <c r="C1487" s="2"/>
      <c r="D1487" s="3"/>
      <c r="E1487" s="4"/>
      <c r="F1487" s="4"/>
      <c r="G1487" s="5" t="str">
        <f t="shared" si="28"/>
        <v xml:space="preserve">  </v>
      </c>
      <c r="I1487" s="1"/>
      <c r="J1487" s="1"/>
      <c r="K1487" s="6"/>
      <c r="L1487" s="6"/>
      <c r="M1487" s="6"/>
      <c r="N1487" s="6"/>
      <c r="O1487" s="6"/>
      <c r="P1487" s="7"/>
      <c r="Q1487" s="1"/>
      <c r="R1487" s="1"/>
    </row>
    <row r="1488" spans="1:18" s="5" customFormat="1" x14ac:dyDescent="0.2">
      <c r="A1488" s="1"/>
      <c r="B1488" s="1"/>
      <c r="C1488" s="2"/>
      <c r="D1488" s="3"/>
      <c r="E1488" s="4"/>
      <c r="F1488" s="4"/>
      <c r="G1488" s="5" t="str">
        <f t="shared" si="28"/>
        <v xml:space="preserve">  </v>
      </c>
      <c r="I1488" s="1"/>
      <c r="J1488" s="1"/>
      <c r="K1488" s="6"/>
      <c r="L1488" s="6"/>
      <c r="M1488" s="6"/>
      <c r="N1488" s="6"/>
      <c r="O1488" s="6"/>
      <c r="P1488" s="7"/>
      <c r="Q1488" s="1"/>
      <c r="R1488" s="1"/>
    </row>
    <row r="1489" spans="1:18" s="5" customFormat="1" x14ac:dyDescent="0.2">
      <c r="A1489" s="1"/>
      <c r="B1489" s="1"/>
      <c r="C1489" s="2"/>
      <c r="D1489" s="3"/>
      <c r="E1489" s="4"/>
      <c r="F1489" s="4"/>
      <c r="G1489" s="5" t="str">
        <f t="shared" si="28"/>
        <v xml:space="preserve">  </v>
      </c>
      <c r="I1489" s="1"/>
      <c r="J1489" s="1"/>
      <c r="K1489" s="6"/>
      <c r="L1489" s="6"/>
      <c r="M1489" s="6"/>
      <c r="N1489" s="6"/>
      <c r="O1489" s="6"/>
      <c r="P1489" s="7"/>
      <c r="Q1489" s="1"/>
      <c r="R1489" s="1"/>
    </row>
    <row r="1490" spans="1:18" s="5" customFormat="1" x14ac:dyDescent="0.2">
      <c r="A1490" s="1"/>
      <c r="B1490" s="1"/>
      <c r="C1490" s="2"/>
      <c r="D1490" s="3"/>
      <c r="E1490" s="4"/>
      <c r="F1490" s="4"/>
      <c r="G1490" s="5" t="str">
        <f t="shared" si="28"/>
        <v xml:space="preserve">  </v>
      </c>
      <c r="I1490" s="1"/>
      <c r="J1490" s="1"/>
      <c r="K1490" s="6"/>
      <c r="L1490" s="6"/>
      <c r="M1490" s="6"/>
      <c r="N1490" s="6"/>
      <c r="O1490" s="6"/>
      <c r="P1490" s="7"/>
      <c r="Q1490" s="1"/>
      <c r="R1490" s="1"/>
    </row>
    <row r="1491" spans="1:18" s="5" customFormat="1" x14ac:dyDescent="0.2">
      <c r="A1491" s="1"/>
      <c r="B1491" s="1"/>
      <c r="C1491" s="2"/>
      <c r="D1491" s="3"/>
      <c r="E1491" s="4"/>
      <c r="F1491" s="4"/>
      <c r="G1491" s="5" t="str">
        <f t="shared" si="28"/>
        <v xml:space="preserve">  </v>
      </c>
      <c r="I1491" s="1"/>
      <c r="J1491" s="1"/>
      <c r="K1491" s="6"/>
      <c r="L1491" s="6"/>
      <c r="M1491" s="6"/>
      <c r="N1491" s="6"/>
      <c r="O1491" s="6"/>
      <c r="P1491" s="7"/>
      <c r="Q1491" s="1"/>
      <c r="R1491" s="1"/>
    </row>
    <row r="1492" spans="1:18" s="5" customFormat="1" x14ac:dyDescent="0.2">
      <c r="A1492" s="1"/>
      <c r="B1492" s="1"/>
      <c r="C1492" s="2"/>
      <c r="D1492" s="3"/>
      <c r="E1492" s="4"/>
      <c r="F1492" s="4"/>
      <c r="G1492" s="5" t="str">
        <f t="shared" si="28"/>
        <v xml:space="preserve">  </v>
      </c>
      <c r="I1492" s="1"/>
      <c r="J1492" s="1"/>
      <c r="K1492" s="6"/>
      <c r="L1492" s="6"/>
      <c r="M1492" s="6"/>
      <c r="N1492" s="6"/>
      <c r="O1492" s="6"/>
      <c r="P1492" s="7"/>
      <c r="Q1492" s="1"/>
      <c r="R1492" s="1"/>
    </row>
    <row r="1493" spans="1:18" s="5" customFormat="1" x14ac:dyDescent="0.2">
      <c r="A1493" s="1"/>
      <c r="B1493" s="1"/>
      <c r="C1493" s="2"/>
      <c r="D1493" s="3"/>
      <c r="E1493" s="4"/>
      <c r="F1493" s="4"/>
      <c r="G1493" s="5" t="str">
        <f t="shared" si="28"/>
        <v xml:space="preserve">  </v>
      </c>
      <c r="I1493" s="1"/>
      <c r="J1493" s="1"/>
      <c r="K1493" s="6"/>
      <c r="L1493" s="6"/>
      <c r="M1493" s="6"/>
      <c r="N1493" s="6"/>
      <c r="O1493" s="6"/>
      <c r="P1493" s="7"/>
      <c r="Q1493" s="1"/>
      <c r="R1493" s="1"/>
    </row>
    <row r="1494" spans="1:18" s="5" customFormat="1" x14ac:dyDescent="0.2">
      <c r="A1494" s="1"/>
      <c r="B1494" s="1"/>
      <c r="C1494" s="2"/>
      <c r="D1494" s="3"/>
      <c r="E1494" s="4"/>
      <c r="F1494" s="4"/>
      <c r="G1494" s="5" t="str">
        <f t="shared" si="28"/>
        <v xml:space="preserve">  </v>
      </c>
      <c r="I1494" s="1"/>
      <c r="J1494" s="1"/>
      <c r="K1494" s="6"/>
      <c r="L1494" s="6"/>
      <c r="M1494" s="6"/>
      <c r="N1494" s="6"/>
      <c r="O1494" s="6"/>
      <c r="P1494" s="7"/>
      <c r="Q1494" s="1"/>
      <c r="R1494" s="1"/>
    </row>
    <row r="1495" spans="1:18" s="5" customFormat="1" x14ac:dyDescent="0.2">
      <c r="A1495" s="1"/>
      <c r="B1495" s="1"/>
      <c r="C1495" s="2"/>
      <c r="D1495" s="3"/>
      <c r="E1495" s="4"/>
      <c r="F1495" s="4"/>
      <c r="G1495" s="5" t="str">
        <f t="shared" si="28"/>
        <v xml:space="preserve">  </v>
      </c>
      <c r="I1495" s="1"/>
      <c r="J1495" s="1"/>
      <c r="K1495" s="6"/>
      <c r="L1495" s="6"/>
      <c r="M1495" s="6"/>
      <c r="N1495" s="6"/>
      <c r="O1495" s="6"/>
      <c r="P1495" s="7"/>
      <c r="Q1495" s="1"/>
      <c r="R1495" s="1"/>
    </row>
    <row r="1496" spans="1:18" s="5" customFormat="1" x14ac:dyDescent="0.2">
      <c r="A1496" s="1"/>
      <c r="B1496" s="1"/>
      <c r="C1496" s="2"/>
      <c r="D1496" s="3"/>
      <c r="E1496" s="4"/>
      <c r="F1496" s="4"/>
      <c r="G1496" s="5" t="str">
        <f t="shared" si="28"/>
        <v xml:space="preserve">  </v>
      </c>
      <c r="I1496" s="1"/>
      <c r="J1496" s="1"/>
      <c r="K1496" s="6"/>
      <c r="L1496" s="6"/>
      <c r="M1496" s="6"/>
      <c r="N1496" s="6"/>
      <c r="O1496" s="6"/>
      <c r="P1496" s="7"/>
      <c r="Q1496" s="1"/>
      <c r="R1496" s="1"/>
    </row>
    <row r="1497" spans="1:18" s="5" customFormat="1" x14ac:dyDescent="0.2">
      <c r="A1497" s="1"/>
      <c r="B1497" s="1"/>
      <c r="C1497" s="2"/>
      <c r="D1497" s="3"/>
      <c r="E1497" s="4"/>
      <c r="F1497" s="4"/>
      <c r="G1497" s="5" t="str">
        <f t="shared" si="28"/>
        <v xml:space="preserve">  </v>
      </c>
      <c r="I1497" s="1"/>
      <c r="J1497" s="1"/>
      <c r="K1497" s="6"/>
      <c r="L1497" s="6"/>
      <c r="M1497" s="6"/>
      <c r="N1497" s="6"/>
      <c r="O1497" s="6"/>
      <c r="P1497" s="7"/>
      <c r="Q1497" s="1"/>
      <c r="R1497" s="1"/>
    </row>
    <row r="1498" spans="1:18" s="5" customFormat="1" x14ac:dyDescent="0.2">
      <c r="A1498" s="1"/>
      <c r="B1498" s="1"/>
      <c r="C1498" s="2"/>
      <c r="D1498" s="3"/>
      <c r="E1498" s="4"/>
      <c r="F1498" s="4"/>
      <c r="G1498" s="5" t="str">
        <f t="shared" si="28"/>
        <v xml:space="preserve">  </v>
      </c>
      <c r="I1498" s="1"/>
      <c r="J1498" s="1"/>
      <c r="K1498" s="6"/>
      <c r="L1498" s="6"/>
      <c r="M1498" s="6"/>
      <c r="N1498" s="6"/>
      <c r="O1498" s="6"/>
      <c r="P1498" s="7"/>
      <c r="Q1498" s="1"/>
      <c r="R1498" s="1"/>
    </row>
    <row r="1499" spans="1:18" s="5" customFormat="1" x14ac:dyDescent="0.2">
      <c r="A1499" s="1"/>
      <c r="B1499" s="1"/>
      <c r="C1499" s="2"/>
      <c r="D1499" s="3"/>
      <c r="E1499" s="4"/>
      <c r="F1499" s="4"/>
      <c r="G1499" s="5" t="str">
        <f t="shared" si="28"/>
        <v xml:space="preserve">  </v>
      </c>
      <c r="I1499" s="1"/>
      <c r="J1499" s="1"/>
      <c r="K1499" s="6"/>
      <c r="L1499" s="6"/>
      <c r="M1499" s="6"/>
      <c r="N1499" s="6"/>
      <c r="O1499" s="6"/>
      <c r="P1499" s="7"/>
      <c r="Q1499" s="1"/>
      <c r="R1499" s="1"/>
    </row>
    <row r="1500" spans="1:18" s="5" customFormat="1" x14ac:dyDescent="0.2">
      <c r="A1500" s="1"/>
      <c r="B1500" s="1"/>
      <c r="C1500" s="2"/>
      <c r="D1500" s="3"/>
      <c r="E1500" s="4"/>
      <c r="F1500" s="4"/>
      <c r="G1500" s="5" t="str">
        <f t="shared" si="28"/>
        <v xml:space="preserve">  </v>
      </c>
      <c r="I1500" s="1"/>
      <c r="J1500" s="1"/>
      <c r="K1500" s="6"/>
      <c r="L1500" s="6"/>
      <c r="M1500" s="6"/>
      <c r="N1500" s="6"/>
      <c r="O1500" s="6"/>
      <c r="P1500" s="7"/>
      <c r="Q1500" s="1"/>
      <c r="R1500" s="1"/>
    </row>
    <row r="1501" spans="1:18" s="5" customFormat="1" x14ac:dyDescent="0.2">
      <c r="A1501" s="1"/>
      <c r="B1501" s="1"/>
      <c r="C1501" s="2"/>
      <c r="D1501" s="3"/>
      <c r="E1501" s="4"/>
      <c r="F1501" s="4"/>
      <c r="G1501" s="5" t="str">
        <f t="shared" si="28"/>
        <v xml:space="preserve">  </v>
      </c>
      <c r="I1501" s="1"/>
      <c r="J1501" s="1"/>
      <c r="K1501" s="6"/>
      <c r="L1501" s="6"/>
      <c r="M1501" s="6"/>
      <c r="N1501" s="6"/>
      <c r="O1501" s="6"/>
      <c r="P1501" s="7"/>
      <c r="Q1501" s="1"/>
      <c r="R1501" s="1"/>
    </row>
    <row r="1502" spans="1:18" s="5" customFormat="1" x14ac:dyDescent="0.2">
      <c r="A1502" s="1"/>
      <c r="B1502" s="1"/>
      <c r="C1502" s="2"/>
      <c r="D1502" s="3"/>
      <c r="E1502" s="4"/>
      <c r="F1502" s="4"/>
      <c r="G1502" s="5" t="str">
        <f t="shared" si="28"/>
        <v xml:space="preserve">  </v>
      </c>
      <c r="I1502" s="1"/>
      <c r="J1502" s="1"/>
      <c r="K1502" s="6"/>
      <c r="L1502" s="6"/>
      <c r="M1502" s="6"/>
      <c r="N1502" s="6"/>
      <c r="O1502" s="6"/>
      <c r="P1502" s="7"/>
      <c r="Q1502" s="1"/>
      <c r="R1502" s="1"/>
    </row>
    <row r="1503" spans="1:18" s="5" customFormat="1" x14ac:dyDescent="0.2">
      <c r="A1503" s="1"/>
      <c r="B1503" s="1"/>
      <c r="C1503" s="2"/>
      <c r="D1503" s="3"/>
      <c r="E1503" s="4"/>
      <c r="F1503" s="4"/>
      <c r="G1503" s="5" t="str">
        <f t="shared" si="28"/>
        <v xml:space="preserve">  </v>
      </c>
      <c r="I1503" s="1"/>
      <c r="J1503" s="1"/>
      <c r="K1503" s="6"/>
      <c r="L1503" s="6"/>
      <c r="M1503" s="6"/>
      <c r="N1503" s="6"/>
      <c r="O1503" s="6"/>
      <c r="P1503" s="7"/>
      <c r="Q1503" s="1"/>
      <c r="R1503" s="1"/>
    </row>
    <row r="1504" spans="1:18" s="5" customFormat="1" x14ac:dyDescent="0.2">
      <c r="A1504" s="1"/>
      <c r="B1504" s="1"/>
      <c r="C1504" s="2"/>
      <c r="D1504" s="3"/>
      <c r="E1504" s="4"/>
      <c r="F1504" s="4"/>
      <c r="G1504" s="5" t="str">
        <f t="shared" si="28"/>
        <v xml:space="preserve">  </v>
      </c>
      <c r="I1504" s="1"/>
      <c r="J1504" s="1"/>
      <c r="K1504" s="6"/>
      <c r="L1504" s="6"/>
      <c r="M1504" s="6"/>
      <c r="N1504" s="6"/>
      <c r="O1504" s="6"/>
      <c r="P1504" s="7"/>
      <c r="Q1504" s="1"/>
      <c r="R1504" s="1"/>
    </row>
    <row r="1505" spans="1:18" s="5" customFormat="1" x14ac:dyDescent="0.2">
      <c r="A1505" s="1"/>
      <c r="B1505" s="1"/>
      <c r="C1505" s="2"/>
      <c r="D1505" s="3"/>
      <c r="E1505" s="4"/>
      <c r="F1505" s="4"/>
      <c r="G1505" s="5" t="str">
        <f t="shared" si="28"/>
        <v xml:space="preserve">  </v>
      </c>
      <c r="I1505" s="1"/>
      <c r="J1505" s="1"/>
      <c r="K1505" s="6"/>
      <c r="L1505" s="6"/>
      <c r="M1505" s="6"/>
      <c r="N1505" s="6"/>
      <c r="O1505" s="6"/>
      <c r="P1505" s="7"/>
      <c r="Q1505" s="1"/>
      <c r="R1505" s="1"/>
    </row>
    <row r="1506" spans="1:18" s="5" customFormat="1" x14ac:dyDescent="0.2">
      <c r="A1506" s="1"/>
      <c r="B1506" s="1"/>
      <c r="C1506" s="2"/>
      <c r="D1506" s="3"/>
      <c r="E1506" s="4"/>
      <c r="F1506" s="4"/>
      <c r="G1506" s="5" t="str">
        <f t="shared" si="28"/>
        <v xml:space="preserve">  </v>
      </c>
      <c r="I1506" s="1"/>
      <c r="J1506" s="1"/>
      <c r="K1506" s="6"/>
      <c r="L1506" s="6"/>
      <c r="M1506" s="6"/>
      <c r="N1506" s="6"/>
      <c r="O1506" s="6"/>
      <c r="P1506" s="7"/>
      <c r="Q1506" s="1"/>
      <c r="R1506" s="1"/>
    </row>
    <row r="1507" spans="1:18" s="5" customFormat="1" x14ac:dyDescent="0.2">
      <c r="A1507" s="1"/>
      <c r="B1507" s="1"/>
      <c r="C1507" s="2"/>
      <c r="D1507" s="3"/>
      <c r="E1507" s="4"/>
      <c r="F1507" s="4"/>
      <c r="G1507" s="5" t="str">
        <f t="shared" si="28"/>
        <v xml:space="preserve">  </v>
      </c>
      <c r="I1507" s="1"/>
      <c r="J1507" s="1"/>
      <c r="K1507" s="6"/>
      <c r="L1507" s="6"/>
      <c r="M1507" s="6"/>
      <c r="N1507" s="6"/>
      <c r="O1507" s="6"/>
      <c r="P1507" s="7"/>
      <c r="Q1507" s="1"/>
      <c r="R1507" s="1"/>
    </row>
    <row r="1508" spans="1:18" s="5" customFormat="1" x14ac:dyDescent="0.2">
      <c r="A1508" s="1"/>
      <c r="B1508" s="1"/>
      <c r="C1508" s="2"/>
      <c r="D1508" s="3"/>
      <c r="E1508" s="4"/>
      <c r="F1508" s="4"/>
      <c r="G1508" s="5" t="str">
        <f t="shared" si="28"/>
        <v xml:space="preserve">  </v>
      </c>
      <c r="I1508" s="1"/>
      <c r="J1508" s="1"/>
      <c r="K1508" s="6"/>
      <c r="L1508" s="6"/>
      <c r="M1508" s="6"/>
      <c r="N1508" s="6"/>
      <c r="O1508" s="6"/>
      <c r="P1508" s="7"/>
      <c r="Q1508" s="1"/>
      <c r="R1508" s="1"/>
    </row>
    <row r="1509" spans="1:18" s="5" customFormat="1" x14ac:dyDescent="0.2">
      <c r="A1509" s="1"/>
      <c r="B1509" s="1"/>
      <c r="C1509" s="2"/>
      <c r="D1509" s="3"/>
      <c r="E1509" s="4"/>
      <c r="F1509" s="4"/>
      <c r="G1509" s="5" t="str">
        <f t="shared" si="28"/>
        <v xml:space="preserve">  </v>
      </c>
      <c r="I1509" s="1"/>
      <c r="J1509" s="1"/>
      <c r="K1509" s="6"/>
      <c r="L1509" s="6"/>
      <c r="M1509" s="6"/>
      <c r="N1509" s="6"/>
      <c r="O1509" s="6"/>
      <c r="P1509" s="7"/>
      <c r="Q1509" s="1"/>
      <c r="R1509" s="1"/>
    </row>
    <row r="1510" spans="1:18" s="5" customFormat="1" x14ac:dyDescent="0.2">
      <c r="A1510" s="1"/>
      <c r="B1510" s="1"/>
      <c r="C1510" s="2"/>
      <c r="D1510" s="3"/>
      <c r="E1510" s="4"/>
      <c r="F1510" s="4"/>
      <c r="G1510" s="5" t="str">
        <f t="shared" si="28"/>
        <v xml:space="preserve">  </v>
      </c>
      <c r="I1510" s="1"/>
      <c r="J1510" s="1"/>
      <c r="K1510" s="6"/>
      <c r="L1510" s="6"/>
      <c r="M1510" s="6"/>
      <c r="N1510" s="6"/>
      <c r="O1510" s="6"/>
      <c r="P1510" s="7"/>
      <c r="Q1510" s="1"/>
      <c r="R1510" s="1"/>
    </row>
    <row r="1511" spans="1:18" s="5" customFormat="1" x14ac:dyDescent="0.2">
      <c r="A1511" s="1"/>
      <c r="B1511" s="1"/>
      <c r="C1511" s="2"/>
      <c r="D1511" s="3"/>
      <c r="E1511" s="4"/>
      <c r="F1511" s="4"/>
      <c r="G1511" s="5" t="str">
        <f t="shared" si="28"/>
        <v xml:space="preserve">  </v>
      </c>
      <c r="I1511" s="1"/>
      <c r="J1511" s="1"/>
      <c r="K1511" s="6"/>
      <c r="L1511" s="6"/>
      <c r="M1511" s="6"/>
      <c r="N1511" s="6"/>
      <c r="O1511" s="6"/>
      <c r="P1511" s="7"/>
      <c r="Q1511" s="1"/>
      <c r="R1511" s="1"/>
    </row>
    <row r="1512" spans="1:18" s="5" customFormat="1" x14ac:dyDescent="0.2">
      <c r="A1512" s="1"/>
      <c r="B1512" s="1"/>
      <c r="C1512" s="2"/>
      <c r="D1512" s="3"/>
      <c r="E1512" s="4"/>
      <c r="F1512" s="4"/>
      <c r="G1512" s="5" t="str">
        <f t="shared" si="28"/>
        <v xml:space="preserve">  </v>
      </c>
      <c r="I1512" s="1"/>
      <c r="J1512" s="1"/>
      <c r="K1512" s="6"/>
      <c r="L1512" s="6"/>
      <c r="M1512" s="6"/>
      <c r="N1512" s="6"/>
      <c r="O1512" s="6"/>
      <c r="P1512" s="7"/>
      <c r="Q1512" s="1"/>
      <c r="R1512" s="1"/>
    </row>
    <row r="1513" spans="1:18" s="5" customFormat="1" x14ac:dyDescent="0.2">
      <c r="A1513" s="1"/>
      <c r="B1513" s="1"/>
      <c r="C1513" s="2"/>
      <c r="D1513" s="3"/>
      <c r="E1513" s="4"/>
      <c r="F1513" s="4"/>
      <c r="G1513" s="5" t="str">
        <f t="shared" si="28"/>
        <v xml:space="preserve">  </v>
      </c>
      <c r="I1513" s="1"/>
      <c r="J1513" s="1"/>
      <c r="K1513" s="6"/>
      <c r="L1513" s="6"/>
      <c r="M1513" s="6"/>
      <c r="N1513" s="6"/>
      <c r="O1513" s="6"/>
      <c r="P1513" s="7"/>
      <c r="Q1513" s="1"/>
      <c r="R1513" s="1"/>
    </row>
    <row r="1514" spans="1:18" s="5" customFormat="1" x14ac:dyDescent="0.2">
      <c r="A1514" s="1"/>
      <c r="B1514" s="1"/>
      <c r="C1514" s="2"/>
      <c r="D1514" s="3"/>
      <c r="E1514" s="4"/>
      <c r="F1514" s="4"/>
      <c r="G1514" s="5" t="str">
        <f t="shared" si="28"/>
        <v xml:space="preserve">  </v>
      </c>
      <c r="I1514" s="1"/>
      <c r="J1514" s="1"/>
      <c r="K1514" s="6"/>
      <c r="L1514" s="6"/>
      <c r="M1514" s="6"/>
      <c r="N1514" s="6"/>
      <c r="O1514" s="6"/>
      <c r="P1514" s="7"/>
      <c r="Q1514" s="1"/>
      <c r="R1514" s="1"/>
    </row>
    <row r="1515" spans="1:18" s="5" customFormat="1" x14ac:dyDescent="0.2">
      <c r="A1515" s="1"/>
      <c r="B1515" s="1"/>
      <c r="C1515" s="2"/>
      <c r="D1515" s="3"/>
      <c r="E1515" s="4"/>
      <c r="F1515" s="4"/>
      <c r="G1515" s="5" t="str">
        <f t="shared" si="28"/>
        <v xml:space="preserve">  </v>
      </c>
      <c r="I1515" s="1"/>
      <c r="J1515" s="1"/>
      <c r="K1515" s="6"/>
      <c r="L1515" s="6"/>
      <c r="M1515" s="6"/>
      <c r="N1515" s="6"/>
      <c r="O1515" s="6"/>
      <c r="P1515" s="7"/>
      <c r="Q1515" s="1"/>
      <c r="R1515" s="1"/>
    </row>
    <row r="1516" spans="1:18" s="5" customFormat="1" x14ac:dyDescent="0.2">
      <c r="A1516" s="1"/>
      <c r="B1516" s="1"/>
      <c r="C1516" s="2"/>
      <c r="D1516" s="3"/>
      <c r="E1516" s="4"/>
      <c r="F1516" s="4"/>
      <c r="G1516" s="5" t="str">
        <f t="shared" si="28"/>
        <v xml:space="preserve">  </v>
      </c>
      <c r="I1516" s="1"/>
      <c r="J1516" s="1"/>
      <c r="K1516" s="6"/>
      <c r="L1516" s="6"/>
      <c r="M1516" s="6"/>
      <c r="N1516" s="6"/>
      <c r="O1516" s="6"/>
      <c r="P1516" s="7"/>
      <c r="Q1516" s="1"/>
      <c r="R1516" s="1"/>
    </row>
    <row r="1517" spans="1:18" s="5" customFormat="1" x14ac:dyDescent="0.2">
      <c r="A1517" s="1"/>
      <c r="B1517" s="1"/>
      <c r="C1517" s="2"/>
      <c r="D1517" s="3"/>
      <c r="E1517" s="4"/>
      <c r="F1517" s="4"/>
      <c r="G1517" s="5" t="str">
        <f t="shared" si="28"/>
        <v xml:space="preserve">  </v>
      </c>
      <c r="I1517" s="1"/>
      <c r="J1517" s="1"/>
      <c r="K1517" s="6"/>
      <c r="L1517" s="6"/>
      <c r="M1517" s="6"/>
      <c r="N1517" s="6"/>
      <c r="O1517" s="6"/>
      <c r="P1517" s="7"/>
      <c r="Q1517" s="1"/>
      <c r="R1517" s="1"/>
    </row>
    <row r="1518" spans="1:18" s="5" customFormat="1" x14ac:dyDescent="0.2">
      <c r="A1518" s="1"/>
      <c r="B1518" s="1"/>
      <c r="C1518" s="2"/>
      <c r="D1518" s="3"/>
      <c r="E1518" s="4"/>
      <c r="F1518" s="4"/>
      <c r="G1518" s="5" t="str">
        <f t="shared" si="28"/>
        <v xml:space="preserve">  </v>
      </c>
      <c r="I1518" s="1"/>
      <c r="J1518" s="1"/>
      <c r="K1518" s="6"/>
      <c r="L1518" s="6"/>
      <c r="M1518" s="6"/>
      <c r="N1518" s="6"/>
      <c r="O1518" s="6"/>
      <c r="P1518" s="7"/>
      <c r="Q1518" s="1"/>
      <c r="R1518" s="1"/>
    </row>
    <row r="1519" spans="1:18" s="5" customFormat="1" x14ac:dyDescent="0.2">
      <c r="A1519" s="1"/>
      <c r="B1519" s="1"/>
      <c r="C1519" s="2"/>
      <c r="D1519" s="3"/>
      <c r="E1519" s="4"/>
      <c r="F1519" s="4"/>
      <c r="G1519" s="5" t="str">
        <f t="shared" si="28"/>
        <v xml:space="preserve">  </v>
      </c>
      <c r="I1519" s="1"/>
      <c r="J1519" s="1"/>
      <c r="K1519" s="6"/>
      <c r="L1519" s="6"/>
      <c r="M1519" s="6"/>
      <c r="N1519" s="6"/>
      <c r="O1519" s="6"/>
      <c r="P1519" s="7"/>
      <c r="Q1519" s="1"/>
      <c r="R1519" s="1"/>
    </row>
    <row r="1520" spans="1:18" s="5" customFormat="1" x14ac:dyDescent="0.2">
      <c r="A1520" s="1"/>
      <c r="B1520" s="1"/>
      <c r="C1520" s="2"/>
      <c r="D1520" s="3"/>
      <c r="E1520" s="4"/>
      <c r="F1520" s="4"/>
      <c r="G1520" s="5" t="str">
        <f t="shared" si="28"/>
        <v xml:space="preserve">  </v>
      </c>
      <c r="I1520" s="1"/>
      <c r="J1520" s="1"/>
      <c r="K1520" s="6"/>
      <c r="L1520" s="6"/>
      <c r="M1520" s="6"/>
      <c r="N1520" s="6"/>
      <c r="O1520" s="6"/>
      <c r="P1520" s="7"/>
      <c r="Q1520" s="1"/>
      <c r="R1520" s="1"/>
    </row>
    <row r="1521" spans="1:18" s="5" customFormat="1" x14ac:dyDescent="0.2">
      <c r="A1521" s="1"/>
      <c r="B1521" s="1"/>
      <c r="C1521" s="2"/>
      <c r="D1521" s="3"/>
      <c r="E1521" s="4"/>
      <c r="F1521" s="4"/>
      <c r="G1521" s="5" t="str">
        <f t="shared" si="28"/>
        <v xml:space="preserve">  </v>
      </c>
      <c r="I1521" s="1"/>
      <c r="J1521" s="1"/>
      <c r="K1521" s="6"/>
      <c r="L1521" s="6"/>
      <c r="M1521" s="6"/>
      <c r="N1521" s="6"/>
      <c r="O1521" s="6"/>
      <c r="P1521" s="7"/>
      <c r="Q1521" s="1"/>
      <c r="R1521" s="1"/>
    </row>
    <row r="1522" spans="1:18" s="5" customFormat="1" x14ac:dyDescent="0.2">
      <c r="A1522" s="1"/>
      <c r="B1522" s="1"/>
      <c r="C1522" s="2"/>
      <c r="D1522" s="3"/>
      <c r="E1522" s="4"/>
      <c r="F1522" s="4"/>
      <c r="G1522" s="5" t="str">
        <f t="shared" si="28"/>
        <v xml:space="preserve">  </v>
      </c>
      <c r="I1522" s="1"/>
      <c r="J1522" s="1"/>
      <c r="K1522" s="6"/>
      <c r="L1522" s="6"/>
      <c r="M1522" s="6"/>
      <c r="N1522" s="6"/>
      <c r="O1522" s="6"/>
      <c r="P1522" s="7"/>
      <c r="Q1522" s="1"/>
      <c r="R1522" s="1"/>
    </row>
    <row r="1523" spans="1:18" s="5" customFormat="1" x14ac:dyDescent="0.2">
      <c r="A1523" s="1"/>
      <c r="B1523" s="1"/>
      <c r="C1523" s="2"/>
      <c r="D1523" s="3"/>
      <c r="E1523" s="4"/>
      <c r="F1523" s="4"/>
      <c r="G1523" s="5" t="str">
        <f t="shared" si="28"/>
        <v xml:space="preserve">  </v>
      </c>
      <c r="I1523" s="1"/>
      <c r="J1523" s="1"/>
      <c r="K1523" s="6"/>
      <c r="L1523" s="6"/>
      <c r="M1523" s="6"/>
      <c r="N1523" s="6"/>
      <c r="O1523" s="6"/>
      <c r="P1523" s="7"/>
      <c r="Q1523" s="1"/>
      <c r="R1523" s="1"/>
    </row>
    <row r="1524" spans="1:18" s="5" customFormat="1" x14ac:dyDescent="0.2">
      <c r="A1524" s="1"/>
      <c r="B1524" s="1"/>
      <c r="C1524" s="2"/>
      <c r="D1524" s="3"/>
      <c r="E1524" s="4"/>
      <c r="F1524" s="4"/>
      <c r="G1524" s="5" t="str">
        <f t="shared" si="28"/>
        <v xml:space="preserve">  </v>
      </c>
      <c r="I1524" s="1"/>
      <c r="J1524" s="1"/>
      <c r="K1524" s="6"/>
      <c r="L1524" s="6"/>
      <c r="M1524" s="6"/>
      <c r="N1524" s="6"/>
      <c r="O1524" s="6"/>
      <c r="P1524" s="7"/>
      <c r="Q1524" s="1"/>
      <c r="R1524" s="1"/>
    </row>
    <row r="1525" spans="1:18" s="5" customFormat="1" x14ac:dyDescent="0.2">
      <c r="A1525" s="1"/>
      <c r="B1525" s="1"/>
      <c r="C1525" s="2"/>
      <c r="D1525" s="3"/>
      <c r="E1525" s="4"/>
      <c r="F1525" s="4"/>
      <c r="G1525" s="5" t="str">
        <f t="shared" si="28"/>
        <v xml:space="preserve">  </v>
      </c>
      <c r="I1525" s="1"/>
      <c r="J1525" s="1"/>
      <c r="K1525" s="6"/>
      <c r="L1525" s="6"/>
      <c r="M1525" s="6"/>
      <c r="N1525" s="6"/>
      <c r="O1525" s="6"/>
      <c r="P1525" s="7"/>
      <c r="Q1525" s="1"/>
      <c r="R1525" s="1"/>
    </row>
    <row r="1526" spans="1:18" s="5" customFormat="1" x14ac:dyDescent="0.2">
      <c r="A1526" s="1"/>
      <c r="B1526" s="1"/>
      <c r="C1526" s="2"/>
      <c r="D1526" s="3"/>
      <c r="E1526" s="4"/>
      <c r="F1526" s="4"/>
      <c r="G1526" s="5" t="str">
        <f t="shared" si="28"/>
        <v xml:space="preserve">  </v>
      </c>
      <c r="I1526" s="1"/>
      <c r="J1526" s="1"/>
      <c r="K1526" s="6"/>
      <c r="L1526" s="6"/>
      <c r="M1526" s="6"/>
      <c r="N1526" s="6"/>
      <c r="O1526" s="6"/>
      <c r="P1526" s="7"/>
      <c r="Q1526" s="1"/>
      <c r="R1526" s="1"/>
    </row>
    <row r="1527" spans="1:18" s="5" customFormat="1" x14ac:dyDescent="0.2">
      <c r="A1527" s="1"/>
      <c r="B1527" s="1"/>
      <c r="C1527" s="2"/>
      <c r="D1527" s="3"/>
      <c r="E1527" s="4"/>
      <c r="F1527" s="4"/>
      <c r="G1527" s="5" t="str">
        <f t="shared" si="28"/>
        <v xml:space="preserve">  </v>
      </c>
      <c r="I1527" s="1"/>
      <c r="J1527" s="1"/>
      <c r="K1527" s="6"/>
      <c r="L1527" s="6"/>
      <c r="M1527" s="6"/>
      <c r="N1527" s="6"/>
      <c r="O1527" s="6"/>
      <c r="P1527" s="7"/>
      <c r="Q1527" s="1"/>
      <c r="R1527" s="1"/>
    </row>
    <row r="1528" spans="1:18" s="5" customFormat="1" x14ac:dyDescent="0.2">
      <c r="A1528" s="1"/>
      <c r="B1528" s="1"/>
      <c r="C1528" s="2"/>
      <c r="D1528" s="3"/>
      <c r="E1528" s="4"/>
      <c r="F1528" s="4"/>
      <c r="G1528" s="5" t="str">
        <f t="shared" si="28"/>
        <v xml:space="preserve">  </v>
      </c>
      <c r="I1528" s="1"/>
      <c r="J1528" s="1"/>
      <c r="K1528" s="6"/>
      <c r="L1528" s="6"/>
      <c r="M1528" s="6"/>
      <c r="N1528" s="6"/>
      <c r="O1528" s="6"/>
      <c r="P1528" s="7"/>
      <c r="Q1528" s="1"/>
      <c r="R1528" s="1"/>
    </row>
    <row r="1529" spans="1:18" s="5" customFormat="1" x14ac:dyDescent="0.2">
      <c r="A1529" s="1"/>
      <c r="B1529" s="1"/>
      <c r="C1529" s="2"/>
      <c r="D1529" s="3"/>
      <c r="E1529" s="4"/>
      <c r="F1529" s="4"/>
      <c r="G1529" s="5" t="str">
        <f t="shared" si="28"/>
        <v xml:space="preserve">  </v>
      </c>
      <c r="I1529" s="1"/>
      <c r="J1529" s="1"/>
      <c r="K1529" s="6"/>
      <c r="L1529" s="6"/>
      <c r="M1529" s="6"/>
      <c r="N1529" s="6"/>
      <c r="O1529" s="6"/>
      <c r="P1529" s="7"/>
      <c r="Q1529" s="1"/>
      <c r="R1529" s="1"/>
    </row>
    <row r="1530" spans="1:18" s="5" customFormat="1" x14ac:dyDescent="0.2">
      <c r="A1530" s="1"/>
      <c r="B1530" s="1"/>
      <c r="C1530" s="2"/>
      <c r="D1530" s="3"/>
      <c r="E1530" s="4"/>
      <c r="F1530" s="4"/>
      <c r="G1530" s="5" t="str">
        <f t="shared" ref="G1530:G1593" si="29">IF(E1530=0,"  ",(IF(F1530=0,"  ",+E1530*F1530)))</f>
        <v xml:space="preserve">  </v>
      </c>
      <c r="I1530" s="1"/>
      <c r="J1530" s="1"/>
      <c r="K1530" s="6"/>
      <c r="L1530" s="6"/>
      <c r="M1530" s="6"/>
      <c r="N1530" s="6"/>
      <c r="O1530" s="6"/>
      <c r="P1530" s="7"/>
      <c r="Q1530" s="1"/>
      <c r="R1530" s="1"/>
    </row>
    <row r="1531" spans="1:18" s="5" customFormat="1" x14ac:dyDescent="0.2">
      <c r="A1531" s="1"/>
      <c r="B1531" s="1"/>
      <c r="C1531" s="2"/>
      <c r="D1531" s="3"/>
      <c r="E1531" s="4"/>
      <c r="F1531" s="4"/>
      <c r="G1531" s="5" t="str">
        <f t="shared" si="29"/>
        <v xml:space="preserve">  </v>
      </c>
      <c r="I1531" s="1"/>
      <c r="J1531" s="1"/>
      <c r="K1531" s="6"/>
      <c r="L1531" s="6"/>
      <c r="M1531" s="6"/>
      <c r="N1531" s="6"/>
      <c r="O1531" s="6"/>
      <c r="P1531" s="7"/>
      <c r="Q1531" s="1"/>
      <c r="R1531" s="1"/>
    </row>
    <row r="1532" spans="1:18" s="5" customFormat="1" x14ac:dyDescent="0.2">
      <c r="A1532" s="1"/>
      <c r="B1532" s="1"/>
      <c r="C1532" s="2"/>
      <c r="D1532" s="3"/>
      <c r="E1532" s="4"/>
      <c r="F1532" s="4"/>
      <c r="G1532" s="5" t="str">
        <f t="shared" si="29"/>
        <v xml:space="preserve">  </v>
      </c>
      <c r="I1532" s="1"/>
      <c r="J1532" s="1"/>
      <c r="K1532" s="6"/>
      <c r="L1532" s="6"/>
      <c r="M1532" s="6"/>
      <c r="N1532" s="6"/>
      <c r="O1532" s="6"/>
      <c r="P1532" s="7"/>
      <c r="Q1532" s="1"/>
      <c r="R1532" s="1"/>
    </row>
    <row r="1533" spans="1:18" s="5" customFormat="1" x14ac:dyDescent="0.2">
      <c r="A1533" s="1"/>
      <c r="B1533" s="1"/>
      <c r="C1533" s="2"/>
      <c r="D1533" s="3"/>
      <c r="E1533" s="4"/>
      <c r="F1533" s="4"/>
      <c r="G1533" s="5" t="str">
        <f t="shared" si="29"/>
        <v xml:space="preserve">  </v>
      </c>
      <c r="I1533" s="1"/>
      <c r="J1533" s="1"/>
      <c r="K1533" s="6"/>
      <c r="L1533" s="6"/>
      <c r="M1533" s="6"/>
      <c r="N1533" s="6"/>
      <c r="O1533" s="6"/>
      <c r="P1533" s="7"/>
      <c r="Q1533" s="1"/>
      <c r="R1533" s="1"/>
    </row>
    <row r="1534" spans="1:18" s="5" customFormat="1" x14ac:dyDescent="0.2">
      <c r="A1534" s="1"/>
      <c r="B1534" s="1"/>
      <c r="C1534" s="2"/>
      <c r="D1534" s="3"/>
      <c r="E1534" s="4"/>
      <c r="F1534" s="4"/>
      <c r="G1534" s="5" t="str">
        <f t="shared" si="29"/>
        <v xml:space="preserve">  </v>
      </c>
      <c r="I1534" s="1"/>
      <c r="J1534" s="1"/>
      <c r="K1534" s="6"/>
      <c r="L1534" s="6"/>
      <c r="M1534" s="6"/>
      <c r="N1534" s="6"/>
      <c r="O1534" s="6"/>
      <c r="P1534" s="7"/>
      <c r="Q1534" s="1"/>
      <c r="R1534" s="1"/>
    </row>
    <row r="1535" spans="1:18" s="5" customFormat="1" x14ac:dyDescent="0.2">
      <c r="A1535" s="1"/>
      <c r="B1535" s="1"/>
      <c r="C1535" s="2"/>
      <c r="D1535" s="3"/>
      <c r="E1535" s="4"/>
      <c r="F1535" s="4"/>
      <c r="G1535" s="5" t="str">
        <f t="shared" si="29"/>
        <v xml:space="preserve">  </v>
      </c>
      <c r="I1535" s="1"/>
      <c r="J1535" s="1"/>
      <c r="K1535" s="6"/>
      <c r="L1535" s="6"/>
      <c r="M1535" s="6"/>
      <c r="N1535" s="6"/>
      <c r="O1535" s="6"/>
      <c r="P1535" s="7"/>
      <c r="Q1535" s="1"/>
      <c r="R1535" s="1"/>
    </row>
    <row r="1536" spans="1:18" s="5" customFormat="1" x14ac:dyDescent="0.2">
      <c r="A1536" s="1"/>
      <c r="B1536" s="1"/>
      <c r="C1536" s="2"/>
      <c r="D1536" s="3"/>
      <c r="E1536" s="4"/>
      <c r="F1536" s="4"/>
      <c r="G1536" s="5" t="str">
        <f t="shared" si="29"/>
        <v xml:space="preserve">  </v>
      </c>
      <c r="I1536" s="1"/>
      <c r="J1536" s="1"/>
      <c r="K1536" s="6"/>
      <c r="L1536" s="6"/>
      <c r="M1536" s="6"/>
      <c r="N1536" s="6"/>
      <c r="O1536" s="6"/>
      <c r="P1536" s="7"/>
      <c r="Q1536" s="1"/>
      <c r="R1536" s="1"/>
    </row>
    <row r="1537" spans="1:18" s="5" customFormat="1" x14ac:dyDescent="0.2">
      <c r="A1537" s="1"/>
      <c r="B1537" s="1"/>
      <c r="C1537" s="2"/>
      <c r="D1537" s="3"/>
      <c r="E1537" s="4"/>
      <c r="F1537" s="4"/>
      <c r="G1537" s="5" t="str">
        <f t="shared" si="29"/>
        <v xml:space="preserve">  </v>
      </c>
      <c r="I1537" s="1"/>
      <c r="J1537" s="1"/>
      <c r="K1537" s="6"/>
      <c r="L1537" s="6"/>
      <c r="M1537" s="6"/>
      <c r="N1537" s="6"/>
      <c r="O1537" s="6"/>
      <c r="P1537" s="7"/>
      <c r="Q1537" s="1"/>
      <c r="R1537" s="1"/>
    </row>
    <row r="1538" spans="1:18" s="5" customFormat="1" x14ac:dyDescent="0.2">
      <c r="A1538" s="1"/>
      <c r="B1538" s="1"/>
      <c r="C1538" s="2"/>
      <c r="D1538" s="3"/>
      <c r="E1538" s="4"/>
      <c r="F1538" s="4"/>
      <c r="G1538" s="5" t="str">
        <f t="shared" si="29"/>
        <v xml:space="preserve">  </v>
      </c>
      <c r="I1538" s="1"/>
      <c r="J1538" s="1"/>
      <c r="K1538" s="6"/>
      <c r="L1538" s="6"/>
      <c r="M1538" s="6"/>
      <c r="N1538" s="6"/>
      <c r="O1538" s="6"/>
      <c r="P1538" s="7"/>
      <c r="Q1538" s="1"/>
      <c r="R1538" s="1"/>
    </row>
    <row r="1539" spans="1:18" s="5" customFormat="1" x14ac:dyDescent="0.2">
      <c r="A1539" s="1"/>
      <c r="B1539" s="1"/>
      <c r="C1539" s="2"/>
      <c r="D1539" s="3"/>
      <c r="E1539" s="4"/>
      <c r="F1539" s="4"/>
      <c r="G1539" s="5" t="str">
        <f t="shared" si="29"/>
        <v xml:space="preserve">  </v>
      </c>
      <c r="I1539" s="1"/>
      <c r="J1539" s="1"/>
      <c r="K1539" s="6"/>
      <c r="L1539" s="6"/>
      <c r="M1539" s="6"/>
      <c r="N1539" s="6"/>
      <c r="O1539" s="6"/>
      <c r="P1539" s="7"/>
      <c r="Q1539" s="1"/>
      <c r="R1539" s="1"/>
    </row>
    <row r="1540" spans="1:18" s="5" customFormat="1" x14ac:dyDescent="0.2">
      <c r="A1540" s="1"/>
      <c r="B1540" s="1"/>
      <c r="C1540" s="2"/>
      <c r="D1540" s="3"/>
      <c r="E1540" s="4"/>
      <c r="F1540" s="4"/>
      <c r="G1540" s="5" t="str">
        <f t="shared" si="29"/>
        <v xml:space="preserve">  </v>
      </c>
      <c r="I1540" s="1"/>
      <c r="J1540" s="1"/>
      <c r="K1540" s="6"/>
      <c r="L1540" s="6"/>
      <c r="M1540" s="6"/>
      <c r="N1540" s="6"/>
      <c r="O1540" s="6"/>
      <c r="P1540" s="7"/>
      <c r="Q1540" s="1"/>
      <c r="R1540" s="1"/>
    </row>
    <row r="1541" spans="1:18" s="5" customFormat="1" x14ac:dyDescent="0.2">
      <c r="A1541" s="1"/>
      <c r="B1541" s="1"/>
      <c r="C1541" s="2"/>
      <c r="D1541" s="3"/>
      <c r="E1541" s="4"/>
      <c r="F1541" s="4"/>
      <c r="G1541" s="5" t="str">
        <f t="shared" si="29"/>
        <v xml:space="preserve">  </v>
      </c>
      <c r="I1541" s="1"/>
      <c r="J1541" s="1"/>
      <c r="K1541" s="6"/>
      <c r="L1541" s="6"/>
      <c r="M1541" s="6"/>
      <c r="N1541" s="6"/>
      <c r="O1541" s="6"/>
      <c r="P1541" s="7"/>
      <c r="Q1541" s="1"/>
      <c r="R1541" s="1"/>
    </row>
    <row r="1542" spans="1:18" s="5" customFormat="1" x14ac:dyDescent="0.2">
      <c r="A1542" s="1"/>
      <c r="B1542" s="1"/>
      <c r="C1542" s="2"/>
      <c r="D1542" s="3"/>
      <c r="E1542" s="4"/>
      <c r="F1542" s="4"/>
      <c r="G1542" s="5" t="str">
        <f t="shared" si="29"/>
        <v xml:space="preserve">  </v>
      </c>
      <c r="I1542" s="1"/>
      <c r="J1542" s="1"/>
      <c r="K1542" s="6"/>
      <c r="L1542" s="6"/>
      <c r="M1542" s="6"/>
      <c r="N1542" s="6"/>
      <c r="O1542" s="6"/>
      <c r="P1542" s="7"/>
      <c r="Q1542" s="1"/>
      <c r="R1542" s="1"/>
    </row>
    <row r="1543" spans="1:18" s="5" customFormat="1" x14ac:dyDescent="0.2">
      <c r="A1543" s="1"/>
      <c r="B1543" s="1"/>
      <c r="C1543" s="2"/>
      <c r="D1543" s="3"/>
      <c r="E1543" s="4"/>
      <c r="F1543" s="4"/>
      <c r="G1543" s="5" t="str">
        <f t="shared" si="29"/>
        <v xml:space="preserve">  </v>
      </c>
      <c r="I1543" s="1"/>
      <c r="J1543" s="1"/>
      <c r="K1543" s="6"/>
      <c r="L1543" s="6"/>
      <c r="M1543" s="6"/>
      <c r="N1543" s="6"/>
      <c r="O1543" s="6"/>
      <c r="P1543" s="7"/>
      <c r="Q1543" s="1"/>
      <c r="R1543" s="1"/>
    </row>
    <row r="1544" spans="1:18" s="5" customFormat="1" x14ac:dyDescent="0.2">
      <c r="A1544" s="1"/>
      <c r="B1544" s="1"/>
      <c r="C1544" s="2"/>
      <c r="D1544" s="3"/>
      <c r="E1544" s="4"/>
      <c r="F1544" s="4"/>
      <c r="G1544" s="5" t="str">
        <f t="shared" si="29"/>
        <v xml:space="preserve">  </v>
      </c>
      <c r="I1544" s="1"/>
      <c r="J1544" s="1"/>
      <c r="K1544" s="6"/>
      <c r="L1544" s="6"/>
      <c r="M1544" s="6"/>
      <c r="N1544" s="6"/>
      <c r="O1544" s="6"/>
      <c r="P1544" s="7"/>
      <c r="Q1544" s="1"/>
      <c r="R1544" s="1"/>
    </row>
    <row r="1545" spans="1:18" s="5" customFormat="1" x14ac:dyDescent="0.2">
      <c r="A1545" s="1"/>
      <c r="B1545" s="1"/>
      <c r="C1545" s="2"/>
      <c r="D1545" s="3"/>
      <c r="E1545" s="4"/>
      <c r="F1545" s="4"/>
      <c r="G1545" s="5" t="str">
        <f t="shared" si="29"/>
        <v xml:space="preserve">  </v>
      </c>
      <c r="I1545" s="1"/>
      <c r="J1545" s="1"/>
      <c r="K1545" s="6"/>
      <c r="L1545" s="6"/>
      <c r="M1545" s="6"/>
      <c r="N1545" s="6"/>
      <c r="O1545" s="6"/>
      <c r="P1545" s="7"/>
      <c r="Q1545" s="1"/>
      <c r="R1545" s="1"/>
    </row>
    <row r="1546" spans="1:18" s="5" customFormat="1" x14ac:dyDescent="0.2">
      <c r="A1546" s="1"/>
      <c r="B1546" s="1"/>
      <c r="C1546" s="2"/>
      <c r="D1546" s="3"/>
      <c r="E1546" s="4"/>
      <c r="F1546" s="4"/>
      <c r="G1546" s="5" t="str">
        <f t="shared" si="29"/>
        <v xml:space="preserve">  </v>
      </c>
      <c r="I1546" s="1"/>
      <c r="J1546" s="1"/>
      <c r="K1546" s="6"/>
      <c r="L1546" s="6"/>
      <c r="M1546" s="6"/>
      <c r="N1546" s="6"/>
      <c r="O1546" s="6"/>
      <c r="P1546" s="7"/>
      <c r="Q1546" s="1"/>
      <c r="R1546" s="1"/>
    </row>
    <row r="1547" spans="1:18" s="5" customFormat="1" x14ac:dyDescent="0.2">
      <c r="A1547" s="1"/>
      <c r="B1547" s="1"/>
      <c r="C1547" s="2"/>
      <c r="D1547" s="3"/>
      <c r="E1547" s="4"/>
      <c r="F1547" s="4"/>
      <c r="G1547" s="5" t="str">
        <f t="shared" si="29"/>
        <v xml:space="preserve">  </v>
      </c>
      <c r="I1547" s="1"/>
      <c r="J1547" s="1"/>
      <c r="K1547" s="6"/>
      <c r="L1547" s="6"/>
      <c r="M1547" s="6"/>
      <c r="N1547" s="6"/>
      <c r="O1547" s="6"/>
      <c r="P1547" s="7"/>
      <c r="Q1547" s="1"/>
      <c r="R1547" s="1"/>
    </row>
    <row r="1548" spans="1:18" s="5" customFormat="1" x14ac:dyDescent="0.2">
      <c r="A1548" s="1"/>
      <c r="B1548" s="1"/>
      <c r="C1548" s="2"/>
      <c r="D1548" s="3"/>
      <c r="E1548" s="4"/>
      <c r="F1548" s="4"/>
      <c r="G1548" s="5" t="str">
        <f t="shared" si="29"/>
        <v xml:space="preserve">  </v>
      </c>
      <c r="I1548" s="1"/>
      <c r="J1548" s="1"/>
      <c r="K1548" s="6"/>
      <c r="L1548" s="6"/>
      <c r="M1548" s="6"/>
      <c r="N1548" s="6"/>
      <c r="O1548" s="6"/>
      <c r="P1548" s="7"/>
      <c r="Q1548" s="1"/>
      <c r="R1548" s="1"/>
    </row>
    <row r="1549" spans="1:18" s="5" customFormat="1" x14ac:dyDescent="0.2">
      <c r="A1549" s="1"/>
      <c r="B1549" s="1"/>
      <c r="C1549" s="2"/>
      <c r="D1549" s="3"/>
      <c r="E1549" s="4"/>
      <c r="F1549" s="4"/>
      <c r="G1549" s="5" t="str">
        <f t="shared" si="29"/>
        <v xml:space="preserve">  </v>
      </c>
      <c r="I1549" s="1"/>
      <c r="J1549" s="1"/>
      <c r="K1549" s="6"/>
      <c r="L1549" s="6"/>
      <c r="M1549" s="6"/>
      <c r="N1549" s="6"/>
      <c r="O1549" s="6"/>
      <c r="P1549" s="7"/>
      <c r="Q1549" s="1"/>
      <c r="R1549" s="1"/>
    </row>
    <row r="1550" spans="1:18" s="5" customFormat="1" x14ac:dyDescent="0.2">
      <c r="A1550" s="1"/>
      <c r="B1550" s="1"/>
      <c r="C1550" s="2"/>
      <c r="D1550" s="3"/>
      <c r="E1550" s="4"/>
      <c r="F1550" s="4"/>
      <c r="G1550" s="5" t="str">
        <f t="shared" si="29"/>
        <v xml:space="preserve">  </v>
      </c>
      <c r="I1550" s="1"/>
      <c r="J1550" s="1"/>
      <c r="K1550" s="6"/>
      <c r="L1550" s="6"/>
      <c r="M1550" s="6"/>
      <c r="N1550" s="6"/>
      <c r="O1550" s="6"/>
      <c r="P1550" s="7"/>
      <c r="Q1550" s="1"/>
      <c r="R1550" s="1"/>
    </row>
    <row r="1551" spans="1:18" s="5" customFormat="1" x14ac:dyDescent="0.2">
      <c r="A1551" s="1"/>
      <c r="B1551" s="1"/>
      <c r="C1551" s="2"/>
      <c r="D1551" s="3"/>
      <c r="E1551" s="4"/>
      <c r="F1551" s="4"/>
      <c r="G1551" s="5" t="str">
        <f t="shared" si="29"/>
        <v xml:space="preserve">  </v>
      </c>
      <c r="I1551" s="1"/>
      <c r="J1551" s="1"/>
      <c r="K1551" s="6"/>
      <c r="L1551" s="6"/>
      <c r="M1551" s="6"/>
      <c r="N1551" s="6"/>
      <c r="O1551" s="6"/>
      <c r="P1551" s="7"/>
      <c r="Q1551" s="1"/>
      <c r="R1551" s="1"/>
    </row>
    <row r="1552" spans="1:18" s="5" customFormat="1" x14ac:dyDescent="0.2">
      <c r="A1552" s="1"/>
      <c r="B1552" s="1"/>
      <c r="C1552" s="2"/>
      <c r="D1552" s="3"/>
      <c r="E1552" s="4"/>
      <c r="F1552" s="4"/>
      <c r="G1552" s="5" t="str">
        <f t="shared" si="29"/>
        <v xml:space="preserve">  </v>
      </c>
      <c r="I1552" s="1"/>
      <c r="J1552" s="1"/>
      <c r="K1552" s="6"/>
      <c r="L1552" s="6"/>
      <c r="M1552" s="6"/>
      <c r="N1552" s="6"/>
      <c r="O1552" s="6"/>
      <c r="P1552" s="7"/>
      <c r="Q1552" s="1"/>
      <c r="R1552" s="1"/>
    </row>
    <row r="1553" spans="1:18" s="5" customFormat="1" x14ac:dyDescent="0.2">
      <c r="A1553" s="1"/>
      <c r="B1553" s="1"/>
      <c r="C1553" s="2"/>
      <c r="D1553" s="3"/>
      <c r="E1553" s="4"/>
      <c r="F1553" s="4"/>
      <c r="G1553" s="5" t="str">
        <f t="shared" si="29"/>
        <v xml:space="preserve">  </v>
      </c>
      <c r="I1553" s="1"/>
      <c r="J1553" s="1"/>
      <c r="K1553" s="6"/>
      <c r="L1553" s="6"/>
      <c r="M1553" s="6"/>
      <c r="N1553" s="6"/>
      <c r="O1553" s="6"/>
      <c r="P1553" s="7"/>
      <c r="Q1553" s="1"/>
      <c r="R1553" s="1"/>
    </row>
    <row r="1554" spans="1:18" s="5" customFormat="1" x14ac:dyDescent="0.2">
      <c r="A1554" s="1"/>
      <c r="B1554" s="1"/>
      <c r="C1554" s="2"/>
      <c r="D1554" s="3"/>
      <c r="E1554" s="4"/>
      <c r="F1554" s="4"/>
      <c r="G1554" s="5" t="str">
        <f t="shared" si="29"/>
        <v xml:space="preserve">  </v>
      </c>
      <c r="I1554" s="1"/>
      <c r="J1554" s="1"/>
      <c r="K1554" s="6"/>
      <c r="L1554" s="6"/>
      <c r="M1554" s="6"/>
      <c r="N1554" s="6"/>
      <c r="O1554" s="6"/>
      <c r="P1554" s="7"/>
      <c r="Q1554" s="1"/>
      <c r="R1554" s="1"/>
    </row>
    <row r="1555" spans="1:18" s="5" customFormat="1" x14ac:dyDescent="0.2">
      <c r="A1555" s="1"/>
      <c r="B1555" s="1"/>
      <c r="C1555" s="2"/>
      <c r="D1555" s="3"/>
      <c r="E1555" s="4"/>
      <c r="F1555" s="4"/>
      <c r="G1555" s="5" t="str">
        <f t="shared" si="29"/>
        <v xml:space="preserve">  </v>
      </c>
      <c r="I1555" s="1"/>
      <c r="J1555" s="1"/>
      <c r="K1555" s="6"/>
      <c r="L1555" s="6"/>
      <c r="M1555" s="6"/>
      <c r="N1555" s="6"/>
      <c r="O1555" s="6"/>
      <c r="P1555" s="7"/>
      <c r="Q1555" s="1"/>
      <c r="R1555" s="1"/>
    </row>
    <row r="1556" spans="1:18" s="5" customFormat="1" x14ac:dyDescent="0.2">
      <c r="A1556" s="1"/>
      <c r="B1556" s="1"/>
      <c r="C1556" s="2"/>
      <c r="D1556" s="3"/>
      <c r="E1556" s="4"/>
      <c r="F1556" s="4"/>
      <c r="G1556" s="5" t="str">
        <f t="shared" si="29"/>
        <v xml:space="preserve">  </v>
      </c>
      <c r="I1556" s="1"/>
      <c r="J1556" s="1"/>
      <c r="K1556" s="6"/>
      <c r="L1556" s="6"/>
      <c r="M1556" s="6"/>
      <c r="N1556" s="6"/>
      <c r="O1556" s="6"/>
      <c r="P1556" s="7"/>
      <c r="Q1556" s="1"/>
      <c r="R1556" s="1"/>
    </row>
    <row r="1557" spans="1:18" s="5" customFormat="1" x14ac:dyDescent="0.2">
      <c r="A1557" s="1"/>
      <c r="B1557" s="1"/>
      <c r="C1557" s="2"/>
      <c r="D1557" s="3"/>
      <c r="E1557" s="4"/>
      <c r="F1557" s="4"/>
      <c r="G1557" s="5" t="str">
        <f t="shared" si="29"/>
        <v xml:space="preserve">  </v>
      </c>
      <c r="I1557" s="1"/>
      <c r="J1557" s="1"/>
      <c r="K1557" s="6"/>
      <c r="L1557" s="6"/>
      <c r="M1557" s="6"/>
      <c r="N1557" s="6"/>
      <c r="O1557" s="6"/>
      <c r="P1557" s="7"/>
      <c r="Q1557" s="1"/>
      <c r="R1557" s="1"/>
    </row>
    <row r="1558" spans="1:18" s="5" customFormat="1" x14ac:dyDescent="0.2">
      <c r="A1558" s="1"/>
      <c r="B1558" s="1"/>
      <c r="C1558" s="2"/>
      <c r="D1558" s="3"/>
      <c r="E1558" s="4"/>
      <c r="F1558" s="4"/>
      <c r="G1558" s="5" t="str">
        <f t="shared" si="29"/>
        <v xml:space="preserve">  </v>
      </c>
      <c r="I1558" s="1"/>
      <c r="J1558" s="1"/>
      <c r="K1558" s="6"/>
      <c r="L1558" s="6"/>
      <c r="M1558" s="6"/>
      <c r="N1558" s="6"/>
      <c r="O1558" s="6"/>
      <c r="P1558" s="7"/>
      <c r="Q1558" s="1"/>
      <c r="R1558" s="1"/>
    </row>
    <row r="1559" spans="1:18" s="5" customFormat="1" x14ac:dyDescent="0.2">
      <c r="A1559" s="1"/>
      <c r="B1559" s="1"/>
      <c r="C1559" s="2"/>
      <c r="D1559" s="3"/>
      <c r="E1559" s="4"/>
      <c r="F1559" s="4"/>
      <c r="G1559" s="5" t="str">
        <f t="shared" si="29"/>
        <v xml:space="preserve">  </v>
      </c>
      <c r="I1559" s="1"/>
      <c r="J1559" s="1"/>
      <c r="K1559" s="6"/>
      <c r="L1559" s="6"/>
      <c r="M1559" s="6"/>
      <c r="N1559" s="6"/>
      <c r="O1559" s="6"/>
      <c r="P1559" s="7"/>
      <c r="Q1559" s="1"/>
      <c r="R1559" s="1"/>
    </row>
    <row r="1560" spans="1:18" s="5" customFormat="1" x14ac:dyDescent="0.2">
      <c r="A1560" s="1"/>
      <c r="B1560" s="1"/>
      <c r="C1560" s="2"/>
      <c r="D1560" s="3"/>
      <c r="E1560" s="4"/>
      <c r="F1560" s="4"/>
      <c r="G1560" s="5" t="str">
        <f t="shared" si="29"/>
        <v xml:space="preserve">  </v>
      </c>
      <c r="I1560" s="1"/>
      <c r="J1560" s="1"/>
      <c r="K1560" s="6"/>
      <c r="L1560" s="6"/>
      <c r="M1560" s="6"/>
      <c r="N1560" s="6"/>
      <c r="O1560" s="6"/>
      <c r="P1560" s="7"/>
      <c r="Q1560" s="1"/>
      <c r="R1560" s="1"/>
    </row>
    <row r="1561" spans="1:18" s="5" customFormat="1" x14ac:dyDescent="0.2">
      <c r="A1561" s="1"/>
      <c r="B1561" s="1"/>
      <c r="C1561" s="2"/>
      <c r="D1561" s="3"/>
      <c r="E1561" s="4"/>
      <c r="F1561" s="4"/>
      <c r="G1561" s="5" t="str">
        <f t="shared" si="29"/>
        <v xml:space="preserve">  </v>
      </c>
      <c r="I1561" s="1"/>
      <c r="J1561" s="1"/>
      <c r="K1561" s="6"/>
      <c r="L1561" s="6"/>
      <c r="M1561" s="6"/>
      <c r="N1561" s="6"/>
      <c r="O1561" s="6"/>
      <c r="P1561" s="7"/>
      <c r="Q1561" s="1"/>
      <c r="R1561" s="1"/>
    </row>
    <row r="1562" spans="1:18" s="5" customFormat="1" x14ac:dyDescent="0.2">
      <c r="A1562" s="1"/>
      <c r="B1562" s="1"/>
      <c r="C1562" s="2"/>
      <c r="D1562" s="3"/>
      <c r="E1562" s="4"/>
      <c r="F1562" s="4"/>
      <c r="G1562" s="5" t="str">
        <f t="shared" si="29"/>
        <v xml:space="preserve">  </v>
      </c>
      <c r="I1562" s="1"/>
      <c r="J1562" s="1"/>
      <c r="K1562" s="6"/>
      <c r="L1562" s="6"/>
      <c r="M1562" s="6"/>
      <c r="N1562" s="6"/>
      <c r="O1562" s="6"/>
      <c r="P1562" s="7"/>
      <c r="Q1562" s="1"/>
      <c r="R1562" s="1"/>
    </row>
    <row r="1563" spans="1:18" s="5" customFormat="1" x14ac:dyDescent="0.2">
      <c r="A1563" s="1"/>
      <c r="B1563" s="1"/>
      <c r="C1563" s="2"/>
      <c r="D1563" s="3"/>
      <c r="E1563" s="4"/>
      <c r="F1563" s="4"/>
      <c r="G1563" s="5" t="str">
        <f t="shared" si="29"/>
        <v xml:space="preserve">  </v>
      </c>
      <c r="I1563" s="1"/>
      <c r="J1563" s="1"/>
      <c r="K1563" s="6"/>
      <c r="L1563" s="6"/>
      <c r="M1563" s="6"/>
      <c r="N1563" s="6"/>
      <c r="O1563" s="6"/>
      <c r="P1563" s="7"/>
      <c r="Q1563" s="1"/>
      <c r="R1563" s="1"/>
    </row>
    <row r="1564" spans="1:18" s="5" customFormat="1" x14ac:dyDescent="0.2">
      <c r="A1564" s="1"/>
      <c r="B1564" s="1"/>
      <c r="C1564" s="2"/>
      <c r="D1564" s="3"/>
      <c r="E1564" s="4"/>
      <c r="F1564" s="4"/>
      <c r="G1564" s="5" t="str">
        <f t="shared" si="29"/>
        <v xml:space="preserve">  </v>
      </c>
      <c r="I1564" s="1"/>
      <c r="J1564" s="1"/>
      <c r="K1564" s="6"/>
      <c r="L1564" s="6"/>
      <c r="M1564" s="6"/>
      <c r="N1564" s="6"/>
      <c r="O1564" s="6"/>
      <c r="P1564" s="7"/>
      <c r="Q1564" s="1"/>
      <c r="R1564" s="1"/>
    </row>
    <row r="1565" spans="1:18" s="5" customFormat="1" x14ac:dyDescent="0.2">
      <c r="A1565" s="1"/>
      <c r="B1565" s="1"/>
      <c r="C1565" s="2"/>
      <c r="D1565" s="3"/>
      <c r="E1565" s="4"/>
      <c r="F1565" s="4"/>
      <c r="G1565" s="5" t="str">
        <f t="shared" si="29"/>
        <v xml:space="preserve">  </v>
      </c>
      <c r="I1565" s="1"/>
      <c r="J1565" s="1"/>
      <c r="K1565" s="6"/>
      <c r="L1565" s="6"/>
      <c r="M1565" s="6"/>
      <c r="N1565" s="6"/>
      <c r="O1565" s="6"/>
      <c r="P1565" s="7"/>
      <c r="Q1565" s="1"/>
      <c r="R1565" s="1"/>
    </row>
    <row r="1566" spans="1:18" s="5" customFormat="1" x14ac:dyDescent="0.2">
      <c r="A1566" s="1"/>
      <c r="B1566" s="1"/>
      <c r="C1566" s="2"/>
      <c r="D1566" s="3"/>
      <c r="E1566" s="4"/>
      <c r="F1566" s="4"/>
      <c r="G1566" s="5" t="str">
        <f t="shared" si="29"/>
        <v xml:space="preserve">  </v>
      </c>
      <c r="I1566" s="1"/>
      <c r="J1566" s="1"/>
      <c r="K1566" s="6"/>
      <c r="L1566" s="6"/>
      <c r="M1566" s="6"/>
      <c r="N1566" s="6"/>
      <c r="O1566" s="6"/>
      <c r="P1566" s="7"/>
      <c r="Q1566" s="1"/>
      <c r="R1566" s="1"/>
    </row>
    <row r="1567" spans="1:18" s="5" customFormat="1" x14ac:dyDescent="0.2">
      <c r="A1567" s="1"/>
      <c r="B1567" s="1"/>
      <c r="C1567" s="2"/>
      <c r="D1567" s="3"/>
      <c r="E1567" s="4"/>
      <c r="F1567" s="4"/>
      <c r="G1567" s="5" t="str">
        <f t="shared" si="29"/>
        <v xml:space="preserve">  </v>
      </c>
      <c r="I1567" s="1"/>
      <c r="J1567" s="1"/>
      <c r="K1567" s="6"/>
      <c r="L1567" s="6"/>
      <c r="M1567" s="6"/>
      <c r="N1567" s="6"/>
      <c r="O1567" s="6"/>
      <c r="P1567" s="7"/>
      <c r="Q1567" s="1"/>
      <c r="R1567" s="1"/>
    </row>
    <row r="1568" spans="1:18" s="5" customFormat="1" x14ac:dyDescent="0.2">
      <c r="A1568" s="1"/>
      <c r="B1568" s="1"/>
      <c r="C1568" s="2"/>
      <c r="D1568" s="3"/>
      <c r="E1568" s="4"/>
      <c r="F1568" s="4"/>
      <c r="G1568" s="5" t="str">
        <f t="shared" si="29"/>
        <v xml:space="preserve">  </v>
      </c>
      <c r="I1568" s="1"/>
      <c r="J1568" s="1"/>
      <c r="K1568" s="6"/>
      <c r="L1568" s="6"/>
      <c r="M1568" s="6"/>
      <c r="N1568" s="6"/>
      <c r="O1568" s="6"/>
      <c r="P1568" s="7"/>
      <c r="Q1568" s="1"/>
      <c r="R1568" s="1"/>
    </row>
    <row r="1569" spans="1:18" s="5" customFormat="1" x14ac:dyDescent="0.2">
      <c r="A1569" s="1"/>
      <c r="B1569" s="1"/>
      <c r="C1569" s="2"/>
      <c r="D1569" s="3"/>
      <c r="E1569" s="4"/>
      <c r="F1569" s="4"/>
      <c r="G1569" s="5" t="str">
        <f t="shared" si="29"/>
        <v xml:space="preserve">  </v>
      </c>
      <c r="I1569" s="1"/>
      <c r="J1569" s="1"/>
      <c r="K1569" s="6"/>
      <c r="L1569" s="6"/>
      <c r="M1569" s="6"/>
      <c r="N1569" s="6"/>
      <c r="O1569" s="6"/>
      <c r="P1569" s="7"/>
      <c r="Q1569" s="1"/>
      <c r="R1569" s="1"/>
    </row>
    <row r="1570" spans="1:18" s="5" customFormat="1" x14ac:dyDescent="0.2">
      <c r="A1570" s="1"/>
      <c r="B1570" s="1"/>
      <c r="C1570" s="2"/>
      <c r="D1570" s="3"/>
      <c r="E1570" s="4"/>
      <c r="F1570" s="4"/>
      <c r="G1570" s="5" t="str">
        <f t="shared" si="29"/>
        <v xml:space="preserve">  </v>
      </c>
      <c r="I1570" s="1"/>
      <c r="J1570" s="1"/>
      <c r="K1570" s="6"/>
      <c r="L1570" s="6"/>
      <c r="M1570" s="6"/>
      <c r="N1570" s="6"/>
      <c r="O1570" s="6"/>
      <c r="P1570" s="7"/>
      <c r="Q1570" s="1"/>
      <c r="R1570" s="1"/>
    </row>
    <row r="1571" spans="1:18" s="5" customFormat="1" x14ac:dyDescent="0.2">
      <c r="A1571" s="1"/>
      <c r="B1571" s="1"/>
      <c r="C1571" s="2"/>
      <c r="D1571" s="3"/>
      <c r="E1571" s="4"/>
      <c r="F1571" s="4"/>
      <c r="G1571" s="5" t="str">
        <f t="shared" si="29"/>
        <v xml:space="preserve">  </v>
      </c>
      <c r="I1571" s="1"/>
      <c r="J1571" s="1"/>
      <c r="K1571" s="6"/>
      <c r="L1571" s="6"/>
      <c r="M1571" s="6"/>
      <c r="N1571" s="6"/>
      <c r="O1571" s="6"/>
      <c r="P1571" s="7"/>
      <c r="Q1571" s="1"/>
      <c r="R1571" s="1"/>
    </row>
    <row r="1572" spans="1:18" s="5" customFormat="1" x14ac:dyDescent="0.2">
      <c r="A1572" s="1"/>
      <c r="B1572" s="1"/>
      <c r="C1572" s="2"/>
      <c r="D1572" s="3"/>
      <c r="E1572" s="4"/>
      <c r="F1572" s="4"/>
      <c r="G1572" s="5" t="str">
        <f t="shared" si="29"/>
        <v xml:space="preserve">  </v>
      </c>
      <c r="I1572" s="1"/>
      <c r="J1572" s="1"/>
      <c r="K1572" s="6"/>
      <c r="L1572" s="6"/>
      <c r="M1572" s="6"/>
      <c r="N1572" s="6"/>
      <c r="O1572" s="6"/>
      <c r="P1572" s="7"/>
      <c r="Q1572" s="1"/>
      <c r="R1572" s="1"/>
    </row>
    <row r="1573" spans="1:18" s="5" customFormat="1" x14ac:dyDescent="0.2">
      <c r="A1573" s="1"/>
      <c r="B1573" s="1"/>
      <c r="C1573" s="2"/>
      <c r="D1573" s="3"/>
      <c r="E1573" s="4"/>
      <c r="F1573" s="4"/>
      <c r="G1573" s="5" t="str">
        <f t="shared" si="29"/>
        <v xml:space="preserve">  </v>
      </c>
      <c r="I1573" s="1"/>
      <c r="J1573" s="1"/>
      <c r="K1573" s="6"/>
      <c r="L1573" s="6"/>
      <c r="M1573" s="6"/>
      <c r="N1573" s="6"/>
      <c r="O1573" s="6"/>
      <c r="P1573" s="7"/>
      <c r="Q1573" s="1"/>
      <c r="R1573" s="1"/>
    </row>
    <row r="1574" spans="1:18" s="5" customFormat="1" x14ac:dyDescent="0.2">
      <c r="A1574" s="1"/>
      <c r="B1574" s="1"/>
      <c r="C1574" s="2"/>
      <c r="D1574" s="3"/>
      <c r="E1574" s="4"/>
      <c r="F1574" s="4"/>
      <c r="G1574" s="5" t="str">
        <f t="shared" si="29"/>
        <v xml:space="preserve">  </v>
      </c>
      <c r="I1574" s="1"/>
      <c r="J1574" s="1"/>
      <c r="K1574" s="6"/>
      <c r="L1574" s="6"/>
      <c r="M1574" s="6"/>
      <c r="N1574" s="6"/>
      <c r="O1574" s="6"/>
      <c r="P1574" s="7"/>
      <c r="Q1574" s="1"/>
      <c r="R1574" s="1"/>
    </row>
    <row r="1575" spans="1:18" s="5" customFormat="1" x14ac:dyDescent="0.2">
      <c r="A1575" s="1"/>
      <c r="B1575" s="1"/>
      <c r="C1575" s="2"/>
      <c r="D1575" s="3"/>
      <c r="E1575" s="4"/>
      <c r="F1575" s="4"/>
      <c r="G1575" s="5" t="str">
        <f t="shared" si="29"/>
        <v xml:space="preserve">  </v>
      </c>
      <c r="I1575" s="1"/>
      <c r="J1575" s="1"/>
      <c r="K1575" s="6"/>
      <c r="L1575" s="6"/>
      <c r="M1575" s="6"/>
      <c r="N1575" s="6"/>
      <c r="O1575" s="6"/>
      <c r="P1575" s="7"/>
      <c r="Q1575" s="1"/>
      <c r="R1575" s="1"/>
    </row>
    <row r="1576" spans="1:18" s="5" customFormat="1" x14ac:dyDescent="0.2">
      <c r="A1576" s="1"/>
      <c r="B1576" s="1"/>
      <c r="C1576" s="2"/>
      <c r="D1576" s="3"/>
      <c r="E1576" s="4"/>
      <c r="F1576" s="4"/>
      <c r="G1576" s="5" t="str">
        <f t="shared" si="29"/>
        <v xml:space="preserve">  </v>
      </c>
      <c r="I1576" s="1"/>
      <c r="J1576" s="1"/>
      <c r="K1576" s="6"/>
      <c r="L1576" s="6"/>
      <c r="M1576" s="6"/>
      <c r="N1576" s="6"/>
      <c r="O1576" s="6"/>
      <c r="P1576" s="7"/>
      <c r="Q1576" s="1"/>
      <c r="R1576" s="1"/>
    </row>
    <row r="1577" spans="1:18" s="5" customFormat="1" x14ac:dyDescent="0.2">
      <c r="A1577" s="1"/>
      <c r="B1577" s="1"/>
      <c r="C1577" s="2"/>
      <c r="D1577" s="3"/>
      <c r="E1577" s="4"/>
      <c r="F1577" s="4"/>
      <c r="G1577" s="5" t="str">
        <f t="shared" si="29"/>
        <v xml:space="preserve">  </v>
      </c>
      <c r="I1577" s="1"/>
      <c r="J1577" s="1"/>
      <c r="K1577" s="6"/>
      <c r="L1577" s="6"/>
      <c r="M1577" s="6"/>
      <c r="N1577" s="6"/>
      <c r="O1577" s="6"/>
      <c r="P1577" s="7"/>
      <c r="Q1577" s="1"/>
      <c r="R1577" s="1"/>
    </row>
    <row r="1578" spans="1:18" s="5" customFormat="1" x14ac:dyDescent="0.2">
      <c r="A1578" s="1"/>
      <c r="B1578" s="1"/>
      <c r="C1578" s="2"/>
      <c r="D1578" s="3"/>
      <c r="E1578" s="4"/>
      <c r="F1578" s="4"/>
      <c r="G1578" s="5" t="str">
        <f t="shared" si="29"/>
        <v xml:space="preserve">  </v>
      </c>
      <c r="I1578" s="1"/>
      <c r="J1578" s="1"/>
      <c r="K1578" s="6"/>
      <c r="L1578" s="6"/>
      <c r="M1578" s="6"/>
      <c r="N1578" s="6"/>
      <c r="O1578" s="6"/>
      <c r="P1578" s="7"/>
      <c r="Q1578" s="1"/>
      <c r="R1578" s="1"/>
    </row>
    <row r="1579" spans="1:18" s="5" customFormat="1" x14ac:dyDescent="0.2">
      <c r="A1579" s="1"/>
      <c r="B1579" s="1"/>
      <c r="C1579" s="2"/>
      <c r="D1579" s="3"/>
      <c r="E1579" s="4"/>
      <c r="F1579" s="4"/>
      <c r="G1579" s="5" t="str">
        <f t="shared" si="29"/>
        <v xml:space="preserve">  </v>
      </c>
      <c r="I1579" s="1"/>
      <c r="J1579" s="1"/>
      <c r="K1579" s="6"/>
      <c r="L1579" s="6"/>
      <c r="M1579" s="6"/>
      <c r="N1579" s="6"/>
      <c r="O1579" s="6"/>
      <c r="P1579" s="7"/>
      <c r="Q1579" s="1"/>
      <c r="R1579" s="1"/>
    </row>
    <row r="1580" spans="1:18" s="5" customFormat="1" x14ac:dyDescent="0.2">
      <c r="A1580" s="1"/>
      <c r="B1580" s="1"/>
      <c r="C1580" s="2"/>
      <c r="D1580" s="3"/>
      <c r="E1580" s="4"/>
      <c r="F1580" s="4"/>
      <c r="G1580" s="5" t="str">
        <f t="shared" si="29"/>
        <v xml:space="preserve">  </v>
      </c>
      <c r="I1580" s="1"/>
      <c r="J1580" s="1"/>
      <c r="K1580" s="6"/>
      <c r="L1580" s="6"/>
      <c r="M1580" s="6"/>
      <c r="N1580" s="6"/>
      <c r="O1580" s="6"/>
      <c r="P1580" s="7"/>
      <c r="Q1580" s="1"/>
      <c r="R1580" s="1"/>
    </row>
    <row r="1581" spans="1:18" s="5" customFormat="1" x14ac:dyDescent="0.2">
      <c r="A1581" s="1"/>
      <c r="B1581" s="1"/>
      <c r="C1581" s="2"/>
      <c r="D1581" s="3"/>
      <c r="E1581" s="4"/>
      <c r="F1581" s="4"/>
      <c r="G1581" s="5" t="str">
        <f t="shared" si="29"/>
        <v xml:space="preserve">  </v>
      </c>
      <c r="I1581" s="1"/>
      <c r="J1581" s="1"/>
      <c r="K1581" s="6"/>
      <c r="L1581" s="6"/>
      <c r="M1581" s="6"/>
      <c r="N1581" s="6"/>
      <c r="O1581" s="6"/>
      <c r="P1581" s="7"/>
      <c r="Q1581" s="1"/>
      <c r="R1581" s="1"/>
    </row>
    <row r="1582" spans="1:18" s="5" customFormat="1" x14ac:dyDescent="0.2">
      <c r="A1582" s="1"/>
      <c r="B1582" s="1"/>
      <c r="C1582" s="2"/>
      <c r="D1582" s="3"/>
      <c r="E1582" s="4"/>
      <c r="F1582" s="4"/>
      <c r="G1582" s="5" t="str">
        <f t="shared" si="29"/>
        <v xml:space="preserve">  </v>
      </c>
      <c r="I1582" s="1"/>
      <c r="J1582" s="1"/>
      <c r="K1582" s="6"/>
      <c r="L1582" s="6"/>
      <c r="M1582" s="6"/>
      <c r="N1582" s="6"/>
      <c r="O1582" s="6"/>
      <c r="P1582" s="7"/>
      <c r="Q1582" s="1"/>
      <c r="R1582" s="1"/>
    </row>
    <row r="1583" spans="1:18" s="5" customFormat="1" x14ac:dyDescent="0.2">
      <c r="A1583" s="1"/>
      <c r="B1583" s="1"/>
      <c r="C1583" s="2"/>
      <c r="D1583" s="3"/>
      <c r="E1583" s="4"/>
      <c r="F1583" s="4"/>
      <c r="G1583" s="5" t="str">
        <f t="shared" si="29"/>
        <v xml:space="preserve">  </v>
      </c>
      <c r="I1583" s="1"/>
      <c r="J1583" s="1"/>
      <c r="K1583" s="6"/>
      <c r="L1583" s="6"/>
      <c r="M1583" s="6"/>
      <c r="N1583" s="6"/>
      <c r="O1583" s="6"/>
      <c r="P1583" s="7"/>
      <c r="Q1583" s="1"/>
      <c r="R1583" s="1"/>
    </row>
    <row r="1584" spans="1:18" s="5" customFormat="1" x14ac:dyDescent="0.2">
      <c r="A1584" s="1"/>
      <c r="B1584" s="1"/>
      <c r="C1584" s="2"/>
      <c r="D1584" s="3"/>
      <c r="E1584" s="4"/>
      <c r="F1584" s="4"/>
      <c r="G1584" s="5" t="str">
        <f t="shared" si="29"/>
        <v xml:space="preserve">  </v>
      </c>
      <c r="I1584" s="1"/>
      <c r="J1584" s="1"/>
      <c r="K1584" s="6"/>
      <c r="L1584" s="6"/>
      <c r="M1584" s="6"/>
      <c r="N1584" s="6"/>
      <c r="O1584" s="6"/>
      <c r="P1584" s="7"/>
      <c r="Q1584" s="1"/>
      <c r="R1584" s="1"/>
    </row>
    <row r="1585" spans="1:18" s="5" customFormat="1" x14ac:dyDescent="0.2">
      <c r="A1585" s="1"/>
      <c r="B1585" s="1"/>
      <c r="C1585" s="2"/>
      <c r="D1585" s="3"/>
      <c r="E1585" s="4"/>
      <c r="F1585" s="4"/>
      <c r="G1585" s="5" t="str">
        <f t="shared" si="29"/>
        <v xml:space="preserve">  </v>
      </c>
      <c r="I1585" s="1"/>
      <c r="J1585" s="1"/>
      <c r="K1585" s="6"/>
      <c r="L1585" s="6"/>
      <c r="M1585" s="6"/>
      <c r="N1585" s="6"/>
      <c r="O1585" s="6"/>
      <c r="P1585" s="7"/>
      <c r="Q1585" s="1"/>
      <c r="R1585" s="1"/>
    </row>
    <row r="1586" spans="1:18" s="5" customFormat="1" x14ac:dyDescent="0.2">
      <c r="A1586" s="1"/>
      <c r="B1586" s="1"/>
      <c r="C1586" s="2"/>
      <c r="D1586" s="3"/>
      <c r="E1586" s="4"/>
      <c r="F1586" s="4"/>
      <c r="G1586" s="5" t="str">
        <f t="shared" si="29"/>
        <v xml:space="preserve">  </v>
      </c>
      <c r="I1586" s="1"/>
      <c r="J1586" s="1"/>
      <c r="K1586" s="6"/>
      <c r="L1586" s="6"/>
      <c r="M1586" s="6"/>
      <c r="N1586" s="6"/>
      <c r="O1586" s="6"/>
      <c r="P1586" s="7"/>
      <c r="Q1586" s="1"/>
      <c r="R1586" s="1"/>
    </row>
    <row r="1587" spans="1:18" s="5" customFormat="1" x14ac:dyDescent="0.2">
      <c r="A1587" s="1"/>
      <c r="B1587" s="1"/>
      <c r="C1587" s="2"/>
      <c r="D1587" s="3"/>
      <c r="E1587" s="4"/>
      <c r="F1587" s="4"/>
      <c r="G1587" s="5" t="str">
        <f t="shared" si="29"/>
        <v xml:space="preserve">  </v>
      </c>
      <c r="I1587" s="1"/>
      <c r="J1587" s="1"/>
      <c r="K1587" s="6"/>
      <c r="L1587" s="6"/>
      <c r="M1587" s="6"/>
      <c r="N1587" s="6"/>
      <c r="O1587" s="6"/>
      <c r="P1587" s="7"/>
      <c r="Q1587" s="1"/>
      <c r="R1587" s="1"/>
    </row>
    <row r="1588" spans="1:18" s="5" customFormat="1" x14ac:dyDescent="0.2">
      <c r="A1588" s="1"/>
      <c r="B1588" s="1"/>
      <c r="C1588" s="2"/>
      <c r="D1588" s="3"/>
      <c r="E1588" s="4"/>
      <c r="F1588" s="4"/>
      <c r="G1588" s="5" t="str">
        <f t="shared" si="29"/>
        <v xml:space="preserve">  </v>
      </c>
      <c r="I1588" s="1"/>
      <c r="J1588" s="1"/>
      <c r="K1588" s="6"/>
      <c r="L1588" s="6"/>
      <c r="M1588" s="6"/>
      <c r="N1588" s="6"/>
      <c r="O1588" s="6"/>
      <c r="P1588" s="7"/>
      <c r="Q1588" s="1"/>
      <c r="R1588" s="1"/>
    </row>
    <row r="1589" spans="1:18" s="5" customFormat="1" x14ac:dyDescent="0.2">
      <c r="A1589" s="1"/>
      <c r="B1589" s="1"/>
      <c r="C1589" s="2"/>
      <c r="D1589" s="3"/>
      <c r="E1589" s="4"/>
      <c r="F1589" s="4"/>
      <c r="G1589" s="5" t="str">
        <f t="shared" si="29"/>
        <v xml:space="preserve">  </v>
      </c>
      <c r="I1589" s="1"/>
      <c r="J1589" s="1"/>
      <c r="K1589" s="6"/>
      <c r="L1589" s="6"/>
      <c r="M1589" s="6"/>
      <c r="N1589" s="6"/>
      <c r="O1589" s="6"/>
      <c r="P1589" s="7"/>
      <c r="Q1589" s="1"/>
      <c r="R1589" s="1"/>
    </row>
    <row r="1590" spans="1:18" s="5" customFormat="1" x14ac:dyDescent="0.2">
      <c r="A1590" s="1"/>
      <c r="B1590" s="1"/>
      <c r="C1590" s="2"/>
      <c r="D1590" s="3"/>
      <c r="E1590" s="4"/>
      <c r="F1590" s="4"/>
      <c r="G1590" s="5" t="str">
        <f t="shared" si="29"/>
        <v xml:space="preserve">  </v>
      </c>
      <c r="I1590" s="1"/>
      <c r="J1590" s="1"/>
      <c r="K1590" s="6"/>
      <c r="L1590" s="6"/>
      <c r="M1590" s="6"/>
      <c r="N1590" s="6"/>
      <c r="O1590" s="6"/>
      <c r="P1590" s="7"/>
      <c r="Q1590" s="1"/>
      <c r="R1590" s="1"/>
    </row>
    <row r="1591" spans="1:18" s="5" customFormat="1" x14ac:dyDescent="0.2">
      <c r="A1591" s="1"/>
      <c r="B1591" s="1"/>
      <c r="C1591" s="2"/>
      <c r="D1591" s="3"/>
      <c r="E1591" s="4"/>
      <c r="F1591" s="4"/>
      <c r="G1591" s="5" t="str">
        <f t="shared" si="29"/>
        <v xml:space="preserve">  </v>
      </c>
      <c r="I1591" s="1"/>
      <c r="J1591" s="1"/>
      <c r="K1591" s="6"/>
      <c r="L1591" s="6"/>
      <c r="M1591" s="6"/>
      <c r="N1591" s="6"/>
      <c r="O1591" s="6"/>
      <c r="P1591" s="7"/>
      <c r="Q1591" s="1"/>
      <c r="R1591" s="1"/>
    </row>
    <row r="1592" spans="1:18" s="5" customFormat="1" x14ac:dyDescent="0.2">
      <c r="A1592" s="1"/>
      <c r="B1592" s="1"/>
      <c r="C1592" s="2"/>
      <c r="D1592" s="3"/>
      <c r="E1592" s="4"/>
      <c r="F1592" s="4"/>
      <c r="G1592" s="5" t="str">
        <f t="shared" si="29"/>
        <v xml:space="preserve">  </v>
      </c>
      <c r="I1592" s="1"/>
      <c r="J1592" s="1"/>
      <c r="K1592" s="6"/>
      <c r="L1592" s="6"/>
      <c r="M1592" s="6"/>
      <c r="N1592" s="6"/>
      <c r="O1592" s="6"/>
      <c r="P1592" s="7"/>
      <c r="Q1592" s="1"/>
      <c r="R1592" s="1"/>
    </row>
    <row r="1593" spans="1:18" s="5" customFormat="1" x14ac:dyDescent="0.2">
      <c r="A1593" s="1"/>
      <c r="B1593" s="1"/>
      <c r="C1593" s="2"/>
      <c r="D1593" s="3"/>
      <c r="E1593" s="4"/>
      <c r="F1593" s="4"/>
      <c r="G1593" s="5" t="str">
        <f t="shared" si="29"/>
        <v xml:space="preserve">  </v>
      </c>
      <c r="I1593" s="1"/>
      <c r="J1593" s="1"/>
      <c r="K1593" s="6"/>
      <c r="L1593" s="6"/>
      <c r="M1593" s="6"/>
      <c r="N1593" s="6"/>
      <c r="O1593" s="6"/>
      <c r="P1593" s="7"/>
      <c r="Q1593" s="1"/>
      <c r="R1593" s="1"/>
    </row>
    <row r="1594" spans="1:18" s="5" customFormat="1" x14ac:dyDescent="0.2">
      <c r="A1594" s="1"/>
      <c r="B1594" s="1"/>
      <c r="C1594" s="2"/>
      <c r="D1594" s="3"/>
      <c r="E1594" s="4"/>
      <c r="F1594" s="4"/>
      <c r="G1594" s="5" t="str">
        <f t="shared" ref="G1594:G1657" si="30">IF(E1594=0,"  ",(IF(F1594=0,"  ",+E1594*F1594)))</f>
        <v xml:space="preserve">  </v>
      </c>
      <c r="I1594" s="1"/>
      <c r="J1594" s="1"/>
      <c r="K1594" s="6"/>
      <c r="L1594" s="6"/>
      <c r="M1594" s="6"/>
      <c r="N1594" s="6"/>
      <c r="O1594" s="6"/>
      <c r="P1594" s="7"/>
      <c r="Q1594" s="1"/>
      <c r="R1594" s="1"/>
    </row>
    <row r="1595" spans="1:18" s="5" customFormat="1" x14ac:dyDescent="0.2">
      <c r="A1595" s="1"/>
      <c r="B1595" s="1"/>
      <c r="C1595" s="2"/>
      <c r="D1595" s="3"/>
      <c r="E1595" s="4"/>
      <c r="F1595" s="4"/>
      <c r="G1595" s="5" t="str">
        <f t="shared" si="30"/>
        <v xml:space="preserve">  </v>
      </c>
      <c r="I1595" s="1"/>
      <c r="J1595" s="1"/>
      <c r="K1595" s="6"/>
      <c r="L1595" s="6"/>
      <c r="M1595" s="6"/>
      <c r="N1595" s="6"/>
      <c r="O1595" s="6"/>
      <c r="P1595" s="7"/>
      <c r="Q1595" s="1"/>
      <c r="R1595" s="1"/>
    </row>
    <row r="1596" spans="1:18" s="5" customFormat="1" x14ac:dyDescent="0.2">
      <c r="A1596" s="1"/>
      <c r="B1596" s="1"/>
      <c r="C1596" s="2"/>
      <c r="D1596" s="3"/>
      <c r="E1596" s="4"/>
      <c r="F1596" s="4"/>
      <c r="G1596" s="5" t="str">
        <f t="shared" si="30"/>
        <v xml:space="preserve">  </v>
      </c>
      <c r="I1596" s="1"/>
      <c r="J1596" s="1"/>
      <c r="K1596" s="6"/>
      <c r="L1596" s="6"/>
      <c r="M1596" s="6"/>
      <c r="N1596" s="6"/>
      <c r="O1596" s="6"/>
      <c r="P1596" s="7"/>
      <c r="Q1596" s="1"/>
      <c r="R1596" s="1"/>
    </row>
    <row r="1597" spans="1:18" s="5" customFormat="1" x14ac:dyDescent="0.2">
      <c r="A1597" s="1"/>
      <c r="B1597" s="1"/>
      <c r="C1597" s="2"/>
      <c r="D1597" s="3"/>
      <c r="E1597" s="4"/>
      <c r="F1597" s="4"/>
      <c r="G1597" s="5" t="str">
        <f t="shared" si="30"/>
        <v xml:space="preserve">  </v>
      </c>
      <c r="I1597" s="1"/>
      <c r="J1597" s="1"/>
      <c r="K1597" s="6"/>
      <c r="L1597" s="6"/>
      <c r="M1597" s="6"/>
      <c r="N1597" s="6"/>
      <c r="O1597" s="6"/>
      <c r="P1597" s="7"/>
      <c r="Q1597" s="1"/>
      <c r="R1597" s="1"/>
    </row>
    <row r="1598" spans="1:18" s="5" customFormat="1" x14ac:dyDescent="0.2">
      <c r="A1598" s="1"/>
      <c r="B1598" s="1"/>
      <c r="C1598" s="2"/>
      <c r="D1598" s="3"/>
      <c r="E1598" s="4"/>
      <c r="F1598" s="4"/>
      <c r="G1598" s="5" t="str">
        <f t="shared" si="30"/>
        <v xml:space="preserve">  </v>
      </c>
      <c r="I1598" s="1"/>
      <c r="J1598" s="1"/>
      <c r="K1598" s="6"/>
      <c r="L1598" s="6"/>
      <c r="M1598" s="6"/>
      <c r="N1598" s="6"/>
      <c r="O1598" s="6"/>
      <c r="P1598" s="7"/>
      <c r="Q1598" s="1"/>
      <c r="R1598" s="1"/>
    </row>
    <row r="1599" spans="1:18" s="5" customFormat="1" x14ac:dyDescent="0.2">
      <c r="A1599" s="1"/>
      <c r="B1599" s="1"/>
      <c r="C1599" s="2"/>
      <c r="D1599" s="3"/>
      <c r="E1599" s="4"/>
      <c r="F1599" s="4"/>
      <c r="G1599" s="5" t="str">
        <f t="shared" si="30"/>
        <v xml:space="preserve">  </v>
      </c>
      <c r="I1599" s="1"/>
      <c r="J1599" s="1"/>
      <c r="K1599" s="6"/>
      <c r="L1599" s="6"/>
      <c r="M1599" s="6"/>
      <c r="N1599" s="6"/>
      <c r="O1599" s="6"/>
      <c r="P1599" s="7"/>
      <c r="Q1599" s="1"/>
      <c r="R1599" s="1"/>
    </row>
    <row r="1600" spans="1:18" s="5" customFormat="1" x14ac:dyDescent="0.2">
      <c r="A1600" s="1"/>
      <c r="B1600" s="1"/>
      <c r="C1600" s="2"/>
      <c r="D1600" s="3"/>
      <c r="E1600" s="4"/>
      <c r="F1600" s="4"/>
      <c r="G1600" s="5" t="str">
        <f t="shared" si="30"/>
        <v xml:space="preserve">  </v>
      </c>
      <c r="I1600" s="1"/>
      <c r="J1600" s="1"/>
      <c r="K1600" s="6"/>
      <c r="L1600" s="6"/>
      <c r="M1600" s="6"/>
      <c r="N1600" s="6"/>
      <c r="O1600" s="6"/>
      <c r="P1600" s="7"/>
      <c r="Q1600" s="1"/>
      <c r="R1600" s="1"/>
    </row>
    <row r="1601" spans="1:18" s="5" customFormat="1" x14ac:dyDescent="0.2">
      <c r="A1601" s="1"/>
      <c r="B1601" s="1"/>
      <c r="C1601" s="2"/>
      <c r="D1601" s="3"/>
      <c r="E1601" s="4"/>
      <c r="F1601" s="4"/>
      <c r="G1601" s="5" t="str">
        <f t="shared" si="30"/>
        <v xml:space="preserve">  </v>
      </c>
      <c r="I1601" s="1"/>
      <c r="J1601" s="1"/>
      <c r="K1601" s="6"/>
      <c r="L1601" s="6"/>
      <c r="M1601" s="6"/>
      <c r="N1601" s="6"/>
      <c r="O1601" s="6"/>
      <c r="P1601" s="7"/>
      <c r="Q1601" s="1"/>
      <c r="R1601" s="1"/>
    </row>
    <row r="1602" spans="1:18" s="5" customFormat="1" x14ac:dyDescent="0.2">
      <c r="A1602" s="1"/>
      <c r="B1602" s="1"/>
      <c r="C1602" s="2"/>
      <c r="D1602" s="3"/>
      <c r="E1602" s="4"/>
      <c r="F1602" s="4"/>
      <c r="G1602" s="5" t="str">
        <f t="shared" si="30"/>
        <v xml:space="preserve">  </v>
      </c>
      <c r="I1602" s="1"/>
      <c r="J1602" s="1"/>
      <c r="K1602" s="6"/>
      <c r="L1602" s="6"/>
      <c r="M1602" s="6"/>
      <c r="N1602" s="6"/>
      <c r="O1602" s="6"/>
      <c r="P1602" s="7"/>
      <c r="Q1602" s="1"/>
      <c r="R1602" s="1"/>
    </row>
    <row r="1603" spans="1:18" s="5" customFormat="1" x14ac:dyDescent="0.2">
      <c r="A1603" s="1"/>
      <c r="B1603" s="1"/>
      <c r="C1603" s="2"/>
      <c r="D1603" s="3"/>
      <c r="E1603" s="4"/>
      <c r="F1603" s="4"/>
      <c r="G1603" s="5" t="str">
        <f t="shared" si="30"/>
        <v xml:space="preserve">  </v>
      </c>
      <c r="I1603" s="1"/>
      <c r="J1603" s="1"/>
      <c r="K1603" s="6"/>
      <c r="L1603" s="6"/>
      <c r="M1603" s="6"/>
      <c r="N1603" s="6"/>
      <c r="O1603" s="6"/>
      <c r="P1603" s="7"/>
      <c r="Q1603" s="1"/>
      <c r="R1603" s="1"/>
    </row>
    <row r="1604" spans="1:18" s="5" customFormat="1" x14ac:dyDescent="0.2">
      <c r="A1604" s="1"/>
      <c r="B1604" s="1"/>
      <c r="C1604" s="2"/>
      <c r="D1604" s="3"/>
      <c r="E1604" s="4"/>
      <c r="F1604" s="4"/>
      <c r="G1604" s="5" t="str">
        <f t="shared" si="30"/>
        <v xml:space="preserve">  </v>
      </c>
      <c r="I1604" s="1"/>
      <c r="J1604" s="1"/>
      <c r="K1604" s="6"/>
      <c r="L1604" s="6"/>
      <c r="M1604" s="6"/>
      <c r="N1604" s="6"/>
      <c r="O1604" s="6"/>
      <c r="P1604" s="7"/>
      <c r="Q1604" s="1"/>
      <c r="R1604" s="1"/>
    </row>
    <row r="1605" spans="1:18" s="5" customFormat="1" x14ac:dyDescent="0.2">
      <c r="A1605" s="1"/>
      <c r="B1605" s="1"/>
      <c r="C1605" s="2"/>
      <c r="D1605" s="3"/>
      <c r="E1605" s="4"/>
      <c r="F1605" s="4"/>
      <c r="G1605" s="5" t="str">
        <f t="shared" si="30"/>
        <v xml:space="preserve">  </v>
      </c>
      <c r="I1605" s="1"/>
      <c r="J1605" s="1"/>
      <c r="K1605" s="6"/>
      <c r="L1605" s="6"/>
      <c r="M1605" s="6"/>
      <c r="N1605" s="6"/>
      <c r="O1605" s="6"/>
      <c r="P1605" s="7"/>
      <c r="Q1605" s="1"/>
      <c r="R1605" s="1"/>
    </row>
    <row r="1606" spans="1:18" s="5" customFormat="1" x14ac:dyDescent="0.2">
      <c r="A1606" s="1"/>
      <c r="B1606" s="1"/>
      <c r="C1606" s="2"/>
      <c r="D1606" s="3"/>
      <c r="E1606" s="4"/>
      <c r="F1606" s="4"/>
      <c r="G1606" s="5" t="str">
        <f t="shared" si="30"/>
        <v xml:space="preserve">  </v>
      </c>
      <c r="I1606" s="1"/>
      <c r="J1606" s="1"/>
      <c r="K1606" s="6"/>
      <c r="L1606" s="6"/>
      <c r="M1606" s="6"/>
      <c r="N1606" s="6"/>
      <c r="O1606" s="6"/>
      <c r="P1606" s="7"/>
      <c r="Q1606" s="1"/>
      <c r="R1606" s="1"/>
    </row>
    <row r="1607" spans="1:18" s="5" customFormat="1" x14ac:dyDescent="0.2">
      <c r="A1607" s="1"/>
      <c r="B1607" s="1"/>
      <c r="C1607" s="2"/>
      <c r="D1607" s="3"/>
      <c r="E1607" s="4"/>
      <c r="F1607" s="4"/>
      <c r="G1607" s="5" t="str">
        <f t="shared" si="30"/>
        <v xml:space="preserve">  </v>
      </c>
      <c r="I1607" s="1"/>
      <c r="J1607" s="1"/>
      <c r="K1607" s="6"/>
      <c r="L1607" s="6"/>
      <c r="M1607" s="6"/>
      <c r="N1607" s="6"/>
      <c r="O1607" s="6"/>
      <c r="P1607" s="7"/>
      <c r="Q1607" s="1"/>
      <c r="R1607" s="1"/>
    </row>
    <row r="1608" spans="1:18" s="5" customFormat="1" x14ac:dyDescent="0.2">
      <c r="A1608" s="1"/>
      <c r="B1608" s="1"/>
      <c r="C1608" s="2"/>
      <c r="D1608" s="3"/>
      <c r="E1608" s="4"/>
      <c r="F1608" s="4"/>
      <c r="G1608" s="5" t="str">
        <f t="shared" si="30"/>
        <v xml:space="preserve">  </v>
      </c>
      <c r="I1608" s="1"/>
      <c r="J1608" s="1"/>
      <c r="K1608" s="6"/>
      <c r="L1608" s="6"/>
      <c r="M1608" s="6"/>
      <c r="N1608" s="6"/>
      <c r="O1608" s="6"/>
      <c r="P1608" s="7"/>
      <c r="Q1608" s="1"/>
      <c r="R1608" s="1"/>
    </row>
    <row r="1609" spans="1:18" s="5" customFormat="1" x14ac:dyDescent="0.2">
      <c r="A1609" s="1"/>
      <c r="B1609" s="1"/>
      <c r="C1609" s="2"/>
      <c r="D1609" s="3"/>
      <c r="E1609" s="4"/>
      <c r="F1609" s="4"/>
      <c r="G1609" s="5" t="str">
        <f t="shared" si="30"/>
        <v xml:space="preserve">  </v>
      </c>
      <c r="I1609" s="1"/>
      <c r="J1609" s="1"/>
      <c r="K1609" s="6"/>
      <c r="L1609" s="6"/>
      <c r="M1609" s="6"/>
      <c r="N1609" s="6"/>
      <c r="O1609" s="6"/>
      <c r="P1609" s="7"/>
      <c r="Q1609" s="1"/>
      <c r="R1609" s="1"/>
    </row>
    <row r="1610" spans="1:18" s="5" customFormat="1" x14ac:dyDescent="0.2">
      <c r="A1610" s="1"/>
      <c r="B1610" s="1"/>
      <c r="C1610" s="2"/>
      <c r="D1610" s="3"/>
      <c r="E1610" s="4"/>
      <c r="F1610" s="4"/>
      <c r="G1610" s="5" t="str">
        <f t="shared" si="30"/>
        <v xml:space="preserve">  </v>
      </c>
      <c r="I1610" s="1"/>
      <c r="J1610" s="1"/>
      <c r="K1610" s="6"/>
      <c r="L1610" s="6"/>
      <c r="M1610" s="6"/>
      <c r="N1610" s="6"/>
      <c r="O1610" s="6"/>
      <c r="P1610" s="7"/>
      <c r="Q1610" s="1"/>
      <c r="R1610" s="1"/>
    </row>
    <row r="1611" spans="1:18" s="5" customFormat="1" x14ac:dyDescent="0.2">
      <c r="A1611" s="1"/>
      <c r="B1611" s="1"/>
      <c r="C1611" s="2"/>
      <c r="D1611" s="3"/>
      <c r="E1611" s="4"/>
      <c r="F1611" s="4"/>
      <c r="G1611" s="5" t="str">
        <f t="shared" si="30"/>
        <v xml:space="preserve">  </v>
      </c>
      <c r="I1611" s="1"/>
      <c r="J1611" s="1"/>
      <c r="K1611" s="6"/>
      <c r="L1611" s="6"/>
      <c r="M1611" s="6"/>
      <c r="N1611" s="6"/>
      <c r="O1611" s="6"/>
      <c r="P1611" s="7"/>
      <c r="Q1611" s="1"/>
      <c r="R1611" s="1"/>
    </row>
    <row r="1612" spans="1:18" s="5" customFormat="1" x14ac:dyDescent="0.2">
      <c r="A1612" s="1"/>
      <c r="B1612" s="1"/>
      <c r="C1612" s="2"/>
      <c r="D1612" s="3"/>
      <c r="E1612" s="4"/>
      <c r="F1612" s="4"/>
      <c r="G1612" s="5" t="str">
        <f t="shared" si="30"/>
        <v xml:space="preserve">  </v>
      </c>
      <c r="I1612" s="1"/>
      <c r="J1612" s="1"/>
      <c r="K1612" s="6"/>
      <c r="L1612" s="6"/>
      <c r="M1612" s="6"/>
      <c r="N1612" s="6"/>
      <c r="O1612" s="6"/>
      <c r="P1612" s="7"/>
      <c r="Q1612" s="1"/>
      <c r="R1612" s="1"/>
    </row>
    <row r="1613" spans="1:18" s="5" customFormat="1" x14ac:dyDescent="0.2">
      <c r="A1613" s="1"/>
      <c r="B1613" s="1"/>
      <c r="C1613" s="2"/>
      <c r="D1613" s="3"/>
      <c r="E1613" s="4"/>
      <c r="F1613" s="4"/>
      <c r="G1613" s="5" t="str">
        <f t="shared" si="30"/>
        <v xml:space="preserve">  </v>
      </c>
      <c r="I1613" s="1"/>
      <c r="J1613" s="1"/>
      <c r="K1613" s="6"/>
      <c r="L1613" s="6"/>
      <c r="M1613" s="6"/>
      <c r="N1613" s="6"/>
      <c r="O1613" s="6"/>
      <c r="P1613" s="7"/>
      <c r="Q1613" s="1"/>
      <c r="R1613" s="1"/>
    </row>
    <row r="1614" spans="1:18" s="5" customFormat="1" x14ac:dyDescent="0.2">
      <c r="A1614" s="1"/>
      <c r="B1614" s="1"/>
      <c r="C1614" s="2"/>
      <c r="D1614" s="3"/>
      <c r="E1614" s="4"/>
      <c r="F1614" s="4"/>
      <c r="G1614" s="5" t="str">
        <f t="shared" si="30"/>
        <v xml:space="preserve">  </v>
      </c>
      <c r="I1614" s="1"/>
      <c r="J1614" s="1"/>
      <c r="K1614" s="6"/>
      <c r="L1614" s="6"/>
      <c r="M1614" s="6"/>
      <c r="N1614" s="6"/>
      <c r="O1614" s="6"/>
      <c r="P1614" s="7"/>
      <c r="Q1614" s="1"/>
      <c r="R1614" s="1"/>
    </row>
    <row r="1615" spans="1:18" s="5" customFormat="1" x14ac:dyDescent="0.2">
      <c r="A1615" s="1"/>
      <c r="B1615" s="1"/>
      <c r="C1615" s="2"/>
      <c r="D1615" s="3"/>
      <c r="E1615" s="4"/>
      <c r="F1615" s="4"/>
      <c r="G1615" s="5" t="str">
        <f t="shared" si="30"/>
        <v xml:space="preserve">  </v>
      </c>
      <c r="I1615" s="1"/>
      <c r="J1615" s="1"/>
      <c r="K1615" s="6"/>
      <c r="L1615" s="6"/>
      <c r="M1615" s="6"/>
      <c r="N1615" s="6"/>
      <c r="O1615" s="6"/>
      <c r="P1615" s="7"/>
      <c r="Q1615" s="1"/>
      <c r="R1615" s="1"/>
    </row>
    <row r="1616" spans="1:18" s="5" customFormat="1" x14ac:dyDescent="0.2">
      <c r="A1616" s="1"/>
      <c r="B1616" s="1"/>
      <c r="C1616" s="2"/>
      <c r="D1616" s="3"/>
      <c r="E1616" s="4"/>
      <c r="F1616" s="4"/>
      <c r="G1616" s="5" t="str">
        <f t="shared" si="30"/>
        <v xml:space="preserve">  </v>
      </c>
      <c r="I1616" s="1"/>
      <c r="J1616" s="1"/>
      <c r="K1616" s="6"/>
      <c r="L1616" s="6"/>
      <c r="M1616" s="6"/>
      <c r="N1616" s="6"/>
      <c r="O1616" s="6"/>
      <c r="P1616" s="7"/>
      <c r="Q1616" s="1"/>
      <c r="R1616" s="1"/>
    </row>
    <row r="1617" spans="1:18" s="5" customFormat="1" x14ac:dyDescent="0.2">
      <c r="A1617" s="1"/>
      <c r="B1617" s="1"/>
      <c r="C1617" s="2"/>
      <c r="D1617" s="3"/>
      <c r="E1617" s="4"/>
      <c r="F1617" s="4"/>
      <c r="G1617" s="5" t="str">
        <f t="shared" si="30"/>
        <v xml:space="preserve">  </v>
      </c>
      <c r="I1617" s="1"/>
      <c r="J1617" s="1"/>
      <c r="K1617" s="6"/>
      <c r="L1617" s="6"/>
      <c r="M1617" s="6"/>
      <c r="N1617" s="6"/>
      <c r="O1617" s="6"/>
      <c r="P1617" s="7"/>
      <c r="Q1617" s="1"/>
      <c r="R1617" s="1"/>
    </row>
    <row r="1618" spans="1:18" s="5" customFormat="1" x14ac:dyDescent="0.2">
      <c r="A1618" s="1"/>
      <c r="B1618" s="1"/>
      <c r="C1618" s="2"/>
      <c r="D1618" s="3"/>
      <c r="E1618" s="4"/>
      <c r="F1618" s="4"/>
      <c r="G1618" s="5" t="str">
        <f t="shared" si="30"/>
        <v xml:space="preserve">  </v>
      </c>
      <c r="I1618" s="1"/>
      <c r="J1618" s="1"/>
      <c r="K1618" s="6"/>
      <c r="L1618" s="6"/>
      <c r="M1618" s="6"/>
      <c r="N1618" s="6"/>
      <c r="O1618" s="6"/>
      <c r="P1618" s="7"/>
      <c r="Q1618" s="1"/>
      <c r="R1618" s="1"/>
    </row>
    <row r="1619" spans="1:18" s="5" customFormat="1" x14ac:dyDescent="0.2">
      <c r="A1619" s="1"/>
      <c r="B1619" s="1"/>
      <c r="C1619" s="2"/>
      <c r="D1619" s="3"/>
      <c r="E1619" s="4"/>
      <c r="F1619" s="4"/>
      <c r="G1619" s="5" t="str">
        <f t="shared" si="30"/>
        <v xml:space="preserve">  </v>
      </c>
      <c r="I1619" s="1"/>
      <c r="J1619" s="1"/>
      <c r="K1619" s="6"/>
      <c r="L1619" s="6"/>
      <c r="M1619" s="6"/>
      <c r="N1619" s="6"/>
      <c r="O1619" s="6"/>
      <c r="P1619" s="7"/>
      <c r="Q1619" s="1"/>
      <c r="R1619" s="1"/>
    </row>
    <row r="1620" spans="1:18" s="5" customFormat="1" x14ac:dyDescent="0.2">
      <c r="A1620" s="1"/>
      <c r="B1620" s="1"/>
      <c r="C1620" s="2"/>
      <c r="D1620" s="3"/>
      <c r="E1620" s="4"/>
      <c r="F1620" s="4"/>
      <c r="G1620" s="5" t="str">
        <f t="shared" si="30"/>
        <v xml:space="preserve">  </v>
      </c>
      <c r="I1620" s="1"/>
      <c r="J1620" s="1"/>
      <c r="K1620" s="6"/>
      <c r="L1620" s="6"/>
      <c r="M1620" s="6"/>
      <c r="N1620" s="6"/>
      <c r="O1620" s="6"/>
      <c r="P1620" s="7"/>
      <c r="Q1620" s="1"/>
      <c r="R1620" s="1"/>
    </row>
    <row r="1621" spans="1:18" s="5" customFormat="1" x14ac:dyDescent="0.2">
      <c r="A1621" s="1"/>
      <c r="B1621" s="1"/>
      <c r="C1621" s="2"/>
      <c r="D1621" s="3"/>
      <c r="E1621" s="4"/>
      <c r="F1621" s="4"/>
      <c r="G1621" s="5" t="str">
        <f t="shared" si="30"/>
        <v xml:space="preserve">  </v>
      </c>
      <c r="I1621" s="1"/>
      <c r="J1621" s="1"/>
      <c r="K1621" s="6"/>
      <c r="L1621" s="6"/>
      <c r="M1621" s="6"/>
      <c r="N1621" s="6"/>
      <c r="O1621" s="6"/>
      <c r="P1621" s="7"/>
      <c r="Q1621" s="1"/>
      <c r="R1621" s="1"/>
    </row>
    <row r="1622" spans="1:18" s="5" customFormat="1" x14ac:dyDescent="0.2">
      <c r="A1622" s="1"/>
      <c r="B1622" s="1"/>
      <c r="C1622" s="2"/>
      <c r="D1622" s="3"/>
      <c r="E1622" s="4"/>
      <c r="F1622" s="4"/>
      <c r="G1622" s="5" t="str">
        <f t="shared" si="30"/>
        <v xml:space="preserve">  </v>
      </c>
      <c r="I1622" s="1"/>
      <c r="J1622" s="1"/>
      <c r="K1622" s="6"/>
      <c r="L1622" s="6"/>
      <c r="M1622" s="6"/>
      <c r="N1622" s="6"/>
      <c r="O1622" s="6"/>
      <c r="P1622" s="7"/>
      <c r="Q1622" s="1"/>
      <c r="R1622" s="1"/>
    </row>
    <row r="1623" spans="1:18" s="5" customFormat="1" x14ac:dyDescent="0.2">
      <c r="A1623" s="1"/>
      <c r="B1623" s="1"/>
      <c r="C1623" s="2"/>
      <c r="D1623" s="3"/>
      <c r="E1623" s="4"/>
      <c r="F1623" s="4"/>
      <c r="G1623" s="5" t="str">
        <f t="shared" si="30"/>
        <v xml:space="preserve">  </v>
      </c>
      <c r="I1623" s="1"/>
      <c r="J1623" s="1"/>
      <c r="K1623" s="6"/>
      <c r="L1623" s="6"/>
      <c r="M1623" s="6"/>
      <c r="N1623" s="6"/>
      <c r="O1623" s="6"/>
      <c r="P1623" s="7"/>
      <c r="Q1623" s="1"/>
      <c r="R1623" s="1"/>
    </row>
    <row r="1624" spans="1:18" s="5" customFormat="1" x14ac:dyDescent="0.2">
      <c r="A1624" s="1"/>
      <c r="B1624" s="1"/>
      <c r="C1624" s="2"/>
      <c r="D1624" s="3"/>
      <c r="E1624" s="4"/>
      <c r="F1624" s="4"/>
      <c r="G1624" s="5" t="str">
        <f t="shared" si="30"/>
        <v xml:space="preserve">  </v>
      </c>
      <c r="I1624" s="1"/>
      <c r="J1624" s="1"/>
      <c r="K1624" s="6"/>
      <c r="L1624" s="6"/>
      <c r="M1624" s="6"/>
      <c r="N1624" s="6"/>
      <c r="O1624" s="6"/>
      <c r="P1624" s="7"/>
      <c r="Q1624" s="1"/>
      <c r="R1624" s="1"/>
    </row>
    <row r="1625" spans="1:18" s="5" customFormat="1" x14ac:dyDescent="0.2">
      <c r="A1625" s="1"/>
      <c r="B1625" s="1"/>
      <c r="C1625" s="2"/>
      <c r="D1625" s="3"/>
      <c r="E1625" s="4"/>
      <c r="F1625" s="4"/>
      <c r="G1625" s="5" t="str">
        <f t="shared" si="30"/>
        <v xml:space="preserve">  </v>
      </c>
      <c r="I1625" s="1"/>
      <c r="J1625" s="1"/>
      <c r="K1625" s="6"/>
      <c r="L1625" s="6"/>
      <c r="M1625" s="6"/>
      <c r="N1625" s="6"/>
      <c r="O1625" s="6"/>
      <c r="P1625" s="7"/>
      <c r="Q1625" s="1"/>
      <c r="R1625" s="1"/>
    </row>
    <row r="1626" spans="1:18" s="5" customFormat="1" x14ac:dyDescent="0.2">
      <c r="A1626" s="1"/>
      <c r="B1626" s="1"/>
      <c r="C1626" s="2"/>
      <c r="D1626" s="3"/>
      <c r="E1626" s="4"/>
      <c r="F1626" s="4"/>
      <c r="G1626" s="5" t="str">
        <f t="shared" si="30"/>
        <v xml:space="preserve">  </v>
      </c>
      <c r="I1626" s="1"/>
      <c r="J1626" s="1"/>
      <c r="K1626" s="6"/>
      <c r="L1626" s="6"/>
      <c r="M1626" s="6"/>
      <c r="N1626" s="6"/>
      <c r="O1626" s="6"/>
      <c r="P1626" s="7"/>
      <c r="Q1626" s="1"/>
      <c r="R1626" s="1"/>
    </row>
    <row r="1627" spans="1:18" s="5" customFormat="1" x14ac:dyDescent="0.2">
      <c r="A1627" s="1"/>
      <c r="B1627" s="1"/>
      <c r="C1627" s="2"/>
      <c r="D1627" s="3"/>
      <c r="E1627" s="4"/>
      <c r="F1627" s="4"/>
      <c r="G1627" s="5" t="str">
        <f t="shared" si="30"/>
        <v xml:space="preserve">  </v>
      </c>
      <c r="I1627" s="1"/>
      <c r="J1627" s="1"/>
      <c r="K1627" s="6"/>
      <c r="L1627" s="6"/>
      <c r="M1627" s="6"/>
      <c r="N1627" s="6"/>
      <c r="O1627" s="6"/>
      <c r="P1627" s="7"/>
      <c r="Q1627" s="1"/>
      <c r="R1627" s="1"/>
    </row>
    <row r="1628" spans="1:18" s="5" customFormat="1" x14ac:dyDescent="0.2">
      <c r="A1628" s="1"/>
      <c r="B1628" s="1"/>
      <c r="C1628" s="2"/>
      <c r="D1628" s="3"/>
      <c r="E1628" s="4"/>
      <c r="F1628" s="4"/>
      <c r="G1628" s="5" t="str">
        <f t="shared" si="30"/>
        <v xml:space="preserve">  </v>
      </c>
      <c r="I1628" s="1"/>
      <c r="J1628" s="1"/>
      <c r="K1628" s="6"/>
      <c r="L1628" s="6"/>
      <c r="M1628" s="6"/>
      <c r="N1628" s="6"/>
      <c r="O1628" s="6"/>
      <c r="P1628" s="7"/>
      <c r="Q1628" s="1"/>
      <c r="R1628" s="1"/>
    </row>
    <row r="1629" spans="1:18" s="5" customFormat="1" x14ac:dyDescent="0.2">
      <c r="A1629" s="1"/>
      <c r="B1629" s="1"/>
      <c r="C1629" s="2"/>
      <c r="D1629" s="3"/>
      <c r="E1629" s="4"/>
      <c r="F1629" s="4"/>
      <c r="G1629" s="5" t="str">
        <f t="shared" si="30"/>
        <v xml:space="preserve">  </v>
      </c>
      <c r="I1629" s="1"/>
      <c r="J1629" s="1"/>
      <c r="K1629" s="6"/>
      <c r="L1629" s="6"/>
      <c r="M1629" s="6"/>
      <c r="N1629" s="6"/>
      <c r="O1629" s="6"/>
      <c r="P1629" s="7"/>
      <c r="Q1629" s="1"/>
      <c r="R1629" s="1"/>
    </row>
    <row r="1630" spans="1:18" s="5" customFormat="1" x14ac:dyDescent="0.2">
      <c r="A1630" s="1"/>
      <c r="B1630" s="1"/>
      <c r="C1630" s="2"/>
      <c r="D1630" s="3"/>
      <c r="E1630" s="4"/>
      <c r="F1630" s="4"/>
      <c r="G1630" s="5" t="str">
        <f t="shared" si="30"/>
        <v xml:space="preserve">  </v>
      </c>
      <c r="I1630" s="1"/>
      <c r="J1630" s="1"/>
      <c r="K1630" s="6"/>
      <c r="L1630" s="6"/>
      <c r="M1630" s="6"/>
      <c r="N1630" s="6"/>
      <c r="O1630" s="6"/>
      <c r="P1630" s="7"/>
      <c r="Q1630" s="1"/>
      <c r="R1630" s="1"/>
    </row>
    <row r="1631" spans="1:18" s="5" customFormat="1" x14ac:dyDescent="0.2">
      <c r="A1631" s="1"/>
      <c r="B1631" s="1"/>
      <c r="C1631" s="2"/>
      <c r="D1631" s="3"/>
      <c r="E1631" s="4"/>
      <c r="F1631" s="4"/>
      <c r="G1631" s="5" t="str">
        <f t="shared" si="30"/>
        <v xml:space="preserve">  </v>
      </c>
      <c r="I1631" s="1"/>
      <c r="J1631" s="1"/>
      <c r="K1631" s="6"/>
      <c r="L1631" s="6"/>
      <c r="M1631" s="6"/>
      <c r="N1631" s="6"/>
      <c r="O1631" s="6"/>
      <c r="P1631" s="7"/>
      <c r="Q1631" s="1"/>
      <c r="R1631" s="1"/>
    </row>
    <row r="1632" spans="1:18" s="5" customFormat="1" x14ac:dyDescent="0.2">
      <c r="A1632" s="1"/>
      <c r="B1632" s="1"/>
      <c r="C1632" s="2"/>
      <c r="D1632" s="3"/>
      <c r="E1632" s="4"/>
      <c r="F1632" s="4"/>
      <c r="G1632" s="5" t="str">
        <f t="shared" si="30"/>
        <v xml:space="preserve">  </v>
      </c>
      <c r="I1632" s="1"/>
      <c r="J1632" s="1"/>
      <c r="K1632" s="6"/>
      <c r="L1632" s="6"/>
      <c r="M1632" s="6"/>
      <c r="N1632" s="6"/>
      <c r="O1632" s="6"/>
      <c r="P1632" s="7"/>
      <c r="Q1632" s="1"/>
      <c r="R1632" s="1"/>
    </row>
    <row r="1633" spans="1:18" s="5" customFormat="1" x14ac:dyDescent="0.2">
      <c r="A1633" s="1"/>
      <c r="B1633" s="1"/>
      <c r="C1633" s="2"/>
      <c r="D1633" s="3"/>
      <c r="E1633" s="4"/>
      <c r="F1633" s="4"/>
      <c r="G1633" s="5" t="str">
        <f t="shared" si="30"/>
        <v xml:space="preserve">  </v>
      </c>
      <c r="I1633" s="1"/>
      <c r="J1633" s="1"/>
      <c r="K1633" s="6"/>
      <c r="L1633" s="6"/>
      <c r="M1633" s="6"/>
      <c r="N1633" s="6"/>
      <c r="O1633" s="6"/>
      <c r="P1633" s="7"/>
      <c r="Q1633" s="1"/>
      <c r="R1633" s="1"/>
    </row>
    <row r="1634" spans="1:18" s="5" customFormat="1" x14ac:dyDescent="0.2">
      <c r="A1634" s="1"/>
      <c r="B1634" s="1"/>
      <c r="C1634" s="2"/>
      <c r="D1634" s="3"/>
      <c r="E1634" s="4"/>
      <c r="F1634" s="4"/>
      <c r="G1634" s="5" t="str">
        <f t="shared" si="30"/>
        <v xml:space="preserve">  </v>
      </c>
      <c r="I1634" s="1"/>
      <c r="J1634" s="1"/>
      <c r="K1634" s="6"/>
      <c r="L1634" s="6"/>
      <c r="M1634" s="6"/>
      <c r="N1634" s="6"/>
      <c r="O1634" s="6"/>
      <c r="P1634" s="7"/>
      <c r="Q1634" s="1"/>
      <c r="R1634" s="1"/>
    </row>
    <row r="1635" spans="1:18" s="5" customFormat="1" x14ac:dyDescent="0.2">
      <c r="A1635" s="1"/>
      <c r="B1635" s="1"/>
      <c r="C1635" s="2"/>
      <c r="D1635" s="3"/>
      <c r="E1635" s="4"/>
      <c r="F1635" s="4"/>
      <c r="G1635" s="5" t="str">
        <f t="shared" si="30"/>
        <v xml:space="preserve">  </v>
      </c>
      <c r="I1635" s="1"/>
      <c r="J1635" s="1"/>
      <c r="K1635" s="6"/>
      <c r="L1635" s="6"/>
      <c r="M1635" s="6"/>
      <c r="N1635" s="6"/>
      <c r="O1635" s="6"/>
      <c r="P1635" s="7"/>
      <c r="Q1635" s="1"/>
      <c r="R1635" s="1"/>
    </row>
    <row r="1636" spans="1:18" s="5" customFormat="1" x14ac:dyDescent="0.2">
      <c r="A1636" s="1"/>
      <c r="B1636" s="1"/>
      <c r="C1636" s="2"/>
      <c r="D1636" s="3"/>
      <c r="E1636" s="4"/>
      <c r="F1636" s="4"/>
      <c r="G1636" s="5" t="str">
        <f t="shared" si="30"/>
        <v xml:space="preserve">  </v>
      </c>
      <c r="I1636" s="1"/>
      <c r="J1636" s="1"/>
      <c r="K1636" s="6"/>
      <c r="L1636" s="6"/>
      <c r="M1636" s="6"/>
      <c r="N1636" s="6"/>
      <c r="O1636" s="6"/>
      <c r="P1636" s="7"/>
      <c r="Q1636" s="1"/>
      <c r="R1636" s="1"/>
    </row>
    <row r="1637" spans="1:18" s="5" customFormat="1" x14ac:dyDescent="0.2">
      <c r="A1637" s="1"/>
      <c r="B1637" s="1"/>
      <c r="C1637" s="2"/>
      <c r="D1637" s="3"/>
      <c r="E1637" s="4"/>
      <c r="F1637" s="4"/>
      <c r="G1637" s="5" t="str">
        <f t="shared" si="30"/>
        <v xml:space="preserve">  </v>
      </c>
      <c r="I1637" s="1"/>
      <c r="J1637" s="1"/>
      <c r="K1637" s="6"/>
      <c r="L1637" s="6"/>
      <c r="M1637" s="6"/>
      <c r="N1637" s="6"/>
      <c r="O1637" s="6"/>
      <c r="P1637" s="7"/>
      <c r="Q1637" s="1"/>
      <c r="R1637" s="1"/>
    </row>
    <row r="1638" spans="1:18" s="5" customFormat="1" x14ac:dyDescent="0.2">
      <c r="A1638" s="1"/>
      <c r="B1638" s="1"/>
      <c r="C1638" s="2"/>
      <c r="D1638" s="3"/>
      <c r="E1638" s="4"/>
      <c r="F1638" s="4"/>
      <c r="G1638" s="5" t="str">
        <f t="shared" si="30"/>
        <v xml:space="preserve">  </v>
      </c>
      <c r="I1638" s="1"/>
      <c r="J1638" s="1"/>
      <c r="K1638" s="6"/>
      <c r="L1638" s="6"/>
      <c r="M1638" s="6"/>
      <c r="N1638" s="6"/>
      <c r="O1638" s="6"/>
      <c r="P1638" s="7"/>
      <c r="Q1638" s="1"/>
      <c r="R1638" s="1"/>
    </row>
    <row r="1639" spans="1:18" s="5" customFormat="1" x14ac:dyDescent="0.2">
      <c r="A1639" s="1"/>
      <c r="B1639" s="1"/>
      <c r="C1639" s="2"/>
      <c r="D1639" s="3"/>
      <c r="E1639" s="4"/>
      <c r="F1639" s="4"/>
      <c r="G1639" s="5" t="str">
        <f t="shared" si="30"/>
        <v xml:space="preserve">  </v>
      </c>
      <c r="I1639" s="1"/>
      <c r="J1639" s="1"/>
      <c r="K1639" s="6"/>
      <c r="L1639" s="6"/>
      <c r="M1639" s="6"/>
      <c r="N1639" s="6"/>
      <c r="O1639" s="6"/>
      <c r="P1639" s="7"/>
      <c r="Q1639" s="1"/>
      <c r="R1639" s="1"/>
    </row>
    <row r="1640" spans="1:18" s="5" customFormat="1" x14ac:dyDescent="0.2">
      <c r="A1640" s="1"/>
      <c r="B1640" s="1"/>
      <c r="C1640" s="2"/>
      <c r="D1640" s="3"/>
      <c r="E1640" s="4"/>
      <c r="F1640" s="4"/>
      <c r="G1640" s="5" t="str">
        <f t="shared" si="30"/>
        <v xml:space="preserve">  </v>
      </c>
      <c r="I1640" s="1"/>
      <c r="J1640" s="1"/>
      <c r="K1640" s="6"/>
      <c r="L1640" s="6"/>
      <c r="M1640" s="6"/>
      <c r="N1640" s="6"/>
      <c r="O1640" s="6"/>
      <c r="P1640" s="7"/>
      <c r="Q1640" s="1"/>
      <c r="R1640" s="1"/>
    </row>
    <row r="1641" spans="1:18" s="5" customFormat="1" x14ac:dyDescent="0.2">
      <c r="A1641" s="1"/>
      <c r="B1641" s="1"/>
      <c r="C1641" s="2"/>
      <c r="D1641" s="3"/>
      <c r="E1641" s="4"/>
      <c r="F1641" s="4"/>
      <c r="G1641" s="5" t="str">
        <f t="shared" si="30"/>
        <v xml:space="preserve">  </v>
      </c>
      <c r="I1641" s="1"/>
      <c r="J1641" s="1"/>
      <c r="K1641" s="6"/>
      <c r="L1641" s="6"/>
      <c r="M1641" s="6"/>
      <c r="N1641" s="6"/>
      <c r="O1641" s="6"/>
      <c r="P1641" s="7"/>
      <c r="Q1641" s="1"/>
      <c r="R1641" s="1"/>
    </row>
    <row r="1642" spans="1:18" s="5" customFormat="1" x14ac:dyDescent="0.2">
      <c r="A1642" s="1"/>
      <c r="B1642" s="1"/>
      <c r="C1642" s="2"/>
      <c r="D1642" s="3"/>
      <c r="E1642" s="4"/>
      <c r="F1642" s="4"/>
      <c r="G1642" s="5" t="str">
        <f t="shared" si="30"/>
        <v xml:space="preserve">  </v>
      </c>
      <c r="I1642" s="1"/>
      <c r="J1642" s="1"/>
      <c r="K1642" s="6"/>
      <c r="L1642" s="6"/>
      <c r="M1642" s="6"/>
      <c r="N1642" s="6"/>
      <c r="O1642" s="6"/>
      <c r="P1642" s="7"/>
      <c r="Q1642" s="1"/>
      <c r="R1642" s="1"/>
    </row>
    <row r="1643" spans="1:18" s="5" customFormat="1" x14ac:dyDescent="0.2">
      <c r="A1643" s="1"/>
      <c r="B1643" s="1"/>
      <c r="C1643" s="2"/>
      <c r="D1643" s="3"/>
      <c r="E1643" s="4"/>
      <c r="F1643" s="4"/>
      <c r="G1643" s="5" t="str">
        <f t="shared" si="30"/>
        <v xml:space="preserve">  </v>
      </c>
      <c r="I1643" s="1"/>
      <c r="J1643" s="1"/>
      <c r="K1643" s="6"/>
      <c r="L1643" s="6"/>
      <c r="M1643" s="6"/>
      <c r="N1643" s="6"/>
      <c r="O1643" s="6"/>
      <c r="P1643" s="7"/>
      <c r="Q1643" s="1"/>
      <c r="R1643" s="1"/>
    </row>
    <row r="1644" spans="1:18" s="5" customFormat="1" x14ac:dyDescent="0.2">
      <c r="A1644" s="1"/>
      <c r="B1644" s="1"/>
      <c r="C1644" s="2"/>
      <c r="D1644" s="3"/>
      <c r="E1644" s="4"/>
      <c r="F1644" s="4"/>
      <c r="G1644" s="5" t="str">
        <f t="shared" si="30"/>
        <v xml:space="preserve">  </v>
      </c>
      <c r="I1644" s="1"/>
      <c r="J1644" s="1"/>
      <c r="K1644" s="6"/>
      <c r="L1644" s="6"/>
      <c r="M1644" s="6"/>
      <c r="N1644" s="6"/>
      <c r="O1644" s="6"/>
      <c r="P1644" s="7"/>
      <c r="Q1644" s="1"/>
      <c r="R1644" s="1"/>
    </row>
    <row r="1645" spans="1:18" s="5" customFormat="1" x14ac:dyDescent="0.2">
      <c r="A1645" s="1"/>
      <c r="B1645" s="1"/>
      <c r="C1645" s="2"/>
      <c r="D1645" s="3"/>
      <c r="E1645" s="4"/>
      <c r="F1645" s="4"/>
      <c r="G1645" s="5" t="str">
        <f t="shared" si="30"/>
        <v xml:space="preserve">  </v>
      </c>
      <c r="I1645" s="1"/>
      <c r="J1645" s="1"/>
      <c r="K1645" s="6"/>
      <c r="L1645" s="6"/>
      <c r="M1645" s="6"/>
      <c r="N1645" s="6"/>
      <c r="O1645" s="6"/>
      <c r="P1645" s="7"/>
      <c r="Q1645" s="1"/>
      <c r="R1645" s="1"/>
    </row>
    <row r="1646" spans="1:18" s="5" customFormat="1" x14ac:dyDescent="0.2">
      <c r="A1646" s="1"/>
      <c r="B1646" s="1"/>
      <c r="C1646" s="2"/>
      <c r="D1646" s="3"/>
      <c r="E1646" s="4"/>
      <c r="F1646" s="4"/>
      <c r="G1646" s="5" t="str">
        <f t="shared" si="30"/>
        <v xml:space="preserve">  </v>
      </c>
      <c r="I1646" s="1"/>
      <c r="J1646" s="1"/>
      <c r="K1646" s="6"/>
      <c r="L1646" s="6"/>
      <c r="M1646" s="6"/>
      <c r="N1646" s="6"/>
      <c r="O1646" s="6"/>
      <c r="P1646" s="7"/>
      <c r="Q1646" s="1"/>
      <c r="R1646" s="1"/>
    </row>
    <row r="1647" spans="1:18" s="5" customFormat="1" x14ac:dyDescent="0.2">
      <c r="A1647" s="1"/>
      <c r="B1647" s="1"/>
      <c r="C1647" s="2"/>
      <c r="D1647" s="3"/>
      <c r="E1647" s="4"/>
      <c r="F1647" s="4"/>
      <c r="G1647" s="5" t="str">
        <f t="shared" si="30"/>
        <v xml:space="preserve">  </v>
      </c>
      <c r="I1647" s="1"/>
      <c r="J1647" s="1"/>
      <c r="K1647" s="6"/>
      <c r="L1647" s="6"/>
      <c r="M1647" s="6"/>
      <c r="N1647" s="6"/>
      <c r="O1647" s="6"/>
      <c r="P1647" s="7"/>
      <c r="Q1647" s="1"/>
      <c r="R1647" s="1"/>
    </row>
    <row r="1648" spans="1:18" s="5" customFormat="1" x14ac:dyDescent="0.2">
      <c r="A1648" s="1"/>
      <c r="B1648" s="1"/>
      <c r="C1648" s="2"/>
      <c r="D1648" s="3"/>
      <c r="E1648" s="4"/>
      <c r="F1648" s="4"/>
      <c r="G1648" s="5" t="str">
        <f t="shared" si="30"/>
        <v xml:space="preserve">  </v>
      </c>
      <c r="I1648" s="1"/>
      <c r="J1648" s="1"/>
      <c r="K1648" s="6"/>
      <c r="L1648" s="6"/>
      <c r="M1648" s="6"/>
      <c r="N1648" s="6"/>
      <c r="O1648" s="6"/>
      <c r="P1648" s="7"/>
      <c r="Q1648" s="1"/>
      <c r="R1648" s="1"/>
    </row>
    <row r="1649" spans="1:18" s="5" customFormat="1" x14ac:dyDescent="0.2">
      <c r="A1649" s="1"/>
      <c r="B1649" s="1"/>
      <c r="C1649" s="2"/>
      <c r="D1649" s="3"/>
      <c r="E1649" s="4"/>
      <c r="F1649" s="4"/>
      <c r="G1649" s="5" t="str">
        <f t="shared" si="30"/>
        <v xml:space="preserve">  </v>
      </c>
      <c r="I1649" s="1"/>
      <c r="J1649" s="1"/>
      <c r="K1649" s="6"/>
      <c r="L1649" s="6"/>
      <c r="M1649" s="6"/>
      <c r="N1649" s="6"/>
      <c r="O1649" s="6"/>
      <c r="P1649" s="7"/>
      <c r="Q1649" s="1"/>
      <c r="R1649" s="1"/>
    </row>
    <row r="1650" spans="1:18" s="5" customFormat="1" x14ac:dyDescent="0.2">
      <c r="A1650" s="1"/>
      <c r="B1650" s="1"/>
      <c r="C1650" s="2"/>
      <c r="D1650" s="3"/>
      <c r="E1650" s="4"/>
      <c r="F1650" s="4"/>
      <c r="G1650" s="5" t="str">
        <f t="shared" si="30"/>
        <v xml:space="preserve">  </v>
      </c>
      <c r="I1650" s="1"/>
      <c r="J1650" s="1"/>
      <c r="K1650" s="6"/>
      <c r="L1650" s="6"/>
      <c r="M1650" s="6"/>
      <c r="N1650" s="6"/>
      <c r="O1650" s="6"/>
      <c r="P1650" s="7"/>
      <c r="Q1650" s="1"/>
      <c r="R1650" s="1"/>
    </row>
    <row r="1651" spans="1:18" s="5" customFormat="1" x14ac:dyDescent="0.2">
      <c r="A1651" s="1"/>
      <c r="B1651" s="1"/>
      <c r="C1651" s="2"/>
      <c r="D1651" s="3"/>
      <c r="E1651" s="4"/>
      <c r="F1651" s="4"/>
      <c r="G1651" s="5" t="str">
        <f t="shared" si="30"/>
        <v xml:space="preserve">  </v>
      </c>
      <c r="I1651" s="1"/>
      <c r="J1651" s="1"/>
      <c r="K1651" s="6"/>
      <c r="L1651" s="6"/>
      <c r="M1651" s="6"/>
      <c r="N1651" s="6"/>
      <c r="O1651" s="6"/>
      <c r="P1651" s="7"/>
      <c r="Q1651" s="1"/>
      <c r="R1651" s="1"/>
    </row>
    <row r="1652" spans="1:18" s="5" customFormat="1" x14ac:dyDescent="0.2">
      <c r="A1652" s="1"/>
      <c r="B1652" s="1"/>
      <c r="C1652" s="2"/>
      <c r="D1652" s="3"/>
      <c r="E1652" s="4"/>
      <c r="F1652" s="4"/>
      <c r="G1652" s="5" t="str">
        <f t="shared" si="30"/>
        <v xml:space="preserve">  </v>
      </c>
      <c r="I1652" s="1"/>
      <c r="J1652" s="1"/>
      <c r="K1652" s="6"/>
      <c r="L1652" s="6"/>
      <c r="M1652" s="6"/>
      <c r="N1652" s="6"/>
      <c r="O1652" s="6"/>
      <c r="P1652" s="7"/>
      <c r="Q1652" s="1"/>
      <c r="R1652" s="1"/>
    </row>
    <row r="1653" spans="1:18" s="5" customFormat="1" x14ac:dyDescent="0.2">
      <c r="A1653" s="1"/>
      <c r="B1653" s="1"/>
      <c r="C1653" s="2"/>
      <c r="D1653" s="3"/>
      <c r="E1653" s="4"/>
      <c r="F1653" s="4"/>
      <c r="G1653" s="5" t="str">
        <f t="shared" si="30"/>
        <v xml:space="preserve">  </v>
      </c>
      <c r="I1653" s="1"/>
      <c r="J1653" s="1"/>
      <c r="K1653" s="6"/>
      <c r="L1653" s="6"/>
      <c r="M1653" s="6"/>
      <c r="N1653" s="6"/>
      <c r="O1653" s="6"/>
      <c r="P1653" s="7"/>
      <c r="Q1653" s="1"/>
      <c r="R1653" s="1"/>
    </row>
    <row r="1654" spans="1:18" s="5" customFormat="1" x14ac:dyDescent="0.2">
      <c r="A1654" s="1"/>
      <c r="B1654" s="1"/>
      <c r="C1654" s="2"/>
      <c r="D1654" s="3"/>
      <c r="E1654" s="4"/>
      <c r="F1654" s="4"/>
      <c r="G1654" s="5" t="str">
        <f t="shared" si="30"/>
        <v xml:space="preserve">  </v>
      </c>
      <c r="I1654" s="1"/>
      <c r="J1654" s="1"/>
      <c r="K1654" s="6"/>
      <c r="L1654" s="6"/>
      <c r="M1654" s="6"/>
      <c r="N1654" s="6"/>
      <c r="O1654" s="6"/>
      <c r="P1654" s="7"/>
      <c r="Q1654" s="1"/>
      <c r="R1654" s="1"/>
    </row>
    <row r="1655" spans="1:18" s="5" customFormat="1" x14ac:dyDescent="0.2">
      <c r="A1655" s="1"/>
      <c r="B1655" s="1"/>
      <c r="C1655" s="2"/>
      <c r="D1655" s="3"/>
      <c r="E1655" s="4"/>
      <c r="F1655" s="4"/>
      <c r="G1655" s="5" t="str">
        <f t="shared" si="30"/>
        <v xml:space="preserve">  </v>
      </c>
      <c r="I1655" s="1"/>
      <c r="J1655" s="1"/>
      <c r="K1655" s="6"/>
      <c r="L1655" s="6"/>
      <c r="M1655" s="6"/>
      <c r="N1655" s="6"/>
      <c r="O1655" s="6"/>
      <c r="P1655" s="7"/>
      <c r="Q1655" s="1"/>
      <c r="R1655" s="1"/>
    </row>
    <row r="1656" spans="1:18" s="5" customFormat="1" x14ac:dyDescent="0.2">
      <c r="A1656" s="1"/>
      <c r="B1656" s="1"/>
      <c r="C1656" s="2"/>
      <c r="D1656" s="3"/>
      <c r="E1656" s="4"/>
      <c r="F1656" s="4"/>
      <c r="G1656" s="5" t="str">
        <f t="shared" si="30"/>
        <v xml:space="preserve">  </v>
      </c>
      <c r="I1656" s="1"/>
      <c r="J1656" s="1"/>
      <c r="K1656" s="6"/>
      <c r="L1656" s="6"/>
      <c r="M1656" s="6"/>
      <c r="N1656" s="6"/>
      <c r="O1656" s="6"/>
      <c r="P1656" s="7"/>
      <c r="Q1656" s="1"/>
      <c r="R1656" s="1"/>
    </row>
    <row r="1657" spans="1:18" s="5" customFormat="1" x14ac:dyDescent="0.2">
      <c r="A1657" s="1"/>
      <c r="B1657" s="1"/>
      <c r="C1657" s="2"/>
      <c r="D1657" s="3"/>
      <c r="E1657" s="4"/>
      <c r="F1657" s="4"/>
      <c r="G1657" s="5" t="str">
        <f t="shared" si="30"/>
        <v xml:space="preserve">  </v>
      </c>
      <c r="I1657" s="1"/>
      <c r="J1657" s="1"/>
      <c r="K1657" s="6"/>
      <c r="L1657" s="6"/>
      <c r="M1657" s="6"/>
      <c r="N1657" s="6"/>
      <c r="O1657" s="6"/>
      <c r="P1657" s="7"/>
      <c r="Q1657" s="1"/>
      <c r="R1657" s="1"/>
    </row>
    <row r="1658" spans="1:18" s="5" customFormat="1" x14ac:dyDescent="0.2">
      <c r="A1658" s="1"/>
      <c r="B1658" s="1"/>
      <c r="C1658" s="2"/>
      <c r="D1658" s="3"/>
      <c r="E1658" s="4"/>
      <c r="F1658" s="4"/>
      <c r="G1658" s="5" t="str">
        <f t="shared" ref="G1658:G1673" si="31">IF(E1658=0,"  ",(IF(F1658=0,"  ",+E1658*F1658)))</f>
        <v xml:space="preserve">  </v>
      </c>
      <c r="I1658" s="1"/>
      <c r="J1658" s="1"/>
      <c r="K1658" s="6"/>
      <c r="L1658" s="6"/>
      <c r="M1658" s="6"/>
      <c r="N1658" s="6"/>
      <c r="O1658" s="6"/>
      <c r="P1658" s="7"/>
      <c r="Q1658" s="1"/>
      <c r="R1658" s="1"/>
    </row>
    <row r="1659" spans="1:18" s="5" customFormat="1" x14ac:dyDescent="0.2">
      <c r="A1659" s="1"/>
      <c r="B1659" s="1"/>
      <c r="C1659" s="2"/>
      <c r="D1659" s="3"/>
      <c r="E1659" s="4"/>
      <c r="F1659" s="4"/>
      <c r="G1659" s="5" t="str">
        <f t="shared" si="31"/>
        <v xml:space="preserve">  </v>
      </c>
      <c r="I1659" s="1"/>
      <c r="J1659" s="1"/>
      <c r="K1659" s="6"/>
      <c r="L1659" s="6"/>
      <c r="M1659" s="6"/>
      <c r="N1659" s="6"/>
      <c r="O1659" s="6"/>
      <c r="P1659" s="7"/>
      <c r="Q1659" s="1"/>
      <c r="R1659" s="1"/>
    </row>
    <row r="1660" spans="1:18" s="5" customFormat="1" x14ac:dyDescent="0.2">
      <c r="A1660" s="1"/>
      <c r="B1660" s="1"/>
      <c r="C1660" s="2"/>
      <c r="D1660" s="3"/>
      <c r="E1660" s="4"/>
      <c r="F1660" s="4"/>
      <c r="G1660" s="5" t="str">
        <f t="shared" si="31"/>
        <v xml:space="preserve">  </v>
      </c>
      <c r="I1660" s="1"/>
      <c r="J1660" s="1"/>
      <c r="K1660" s="6"/>
      <c r="L1660" s="6"/>
      <c r="M1660" s="6"/>
      <c r="N1660" s="6"/>
      <c r="O1660" s="6"/>
      <c r="P1660" s="7"/>
      <c r="Q1660" s="1"/>
      <c r="R1660" s="1"/>
    </row>
    <row r="1661" spans="1:18" s="5" customFormat="1" x14ac:dyDescent="0.2">
      <c r="A1661" s="1"/>
      <c r="B1661" s="1"/>
      <c r="C1661" s="2"/>
      <c r="D1661" s="3"/>
      <c r="E1661" s="4"/>
      <c r="F1661" s="4"/>
      <c r="G1661" s="5" t="str">
        <f t="shared" si="31"/>
        <v xml:space="preserve">  </v>
      </c>
      <c r="I1661" s="1"/>
      <c r="J1661" s="1"/>
      <c r="K1661" s="6"/>
      <c r="L1661" s="6"/>
      <c r="M1661" s="6"/>
      <c r="N1661" s="6"/>
      <c r="O1661" s="6"/>
      <c r="P1661" s="7"/>
      <c r="Q1661" s="1"/>
      <c r="R1661" s="1"/>
    </row>
    <row r="1662" spans="1:18" s="5" customFormat="1" x14ac:dyDescent="0.2">
      <c r="A1662" s="1"/>
      <c r="B1662" s="1"/>
      <c r="C1662" s="2"/>
      <c r="D1662" s="3"/>
      <c r="E1662" s="4"/>
      <c r="F1662" s="4"/>
      <c r="G1662" s="5" t="str">
        <f t="shared" si="31"/>
        <v xml:space="preserve">  </v>
      </c>
      <c r="I1662" s="1"/>
      <c r="J1662" s="1"/>
      <c r="K1662" s="6"/>
      <c r="L1662" s="6"/>
      <c r="M1662" s="6"/>
      <c r="N1662" s="6"/>
      <c r="O1662" s="6"/>
      <c r="P1662" s="7"/>
      <c r="Q1662" s="1"/>
      <c r="R1662" s="1"/>
    </row>
    <row r="1663" spans="1:18" s="5" customFormat="1" x14ac:dyDescent="0.2">
      <c r="A1663" s="1"/>
      <c r="B1663" s="1"/>
      <c r="C1663" s="2"/>
      <c r="D1663" s="3"/>
      <c r="E1663" s="4"/>
      <c r="F1663" s="4"/>
      <c r="G1663" s="5" t="str">
        <f t="shared" si="31"/>
        <v xml:space="preserve">  </v>
      </c>
      <c r="I1663" s="1"/>
      <c r="J1663" s="1"/>
      <c r="K1663" s="6"/>
      <c r="L1663" s="6"/>
      <c r="M1663" s="6"/>
      <c r="N1663" s="6"/>
      <c r="O1663" s="6"/>
      <c r="P1663" s="7"/>
      <c r="Q1663" s="1"/>
      <c r="R1663" s="1"/>
    </row>
    <row r="1664" spans="1:18" s="5" customFormat="1" x14ac:dyDescent="0.2">
      <c r="A1664" s="1"/>
      <c r="B1664" s="1"/>
      <c r="C1664" s="2"/>
      <c r="D1664" s="3"/>
      <c r="E1664" s="4"/>
      <c r="F1664" s="4"/>
      <c r="G1664" s="5" t="str">
        <f t="shared" si="31"/>
        <v xml:space="preserve">  </v>
      </c>
      <c r="I1664" s="1"/>
      <c r="J1664" s="1"/>
      <c r="K1664" s="6"/>
      <c r="L1664" s="6"/>
      <c r="M1664" s="6"/>
      <c r="N1664" s="6"/>
      <c r="O1664" s="6"/>
      <c r="P1664" s="7"/>
      <c r="Q1664" s="1"/>
      <c r="R1664" s="1"/>
    </row>
    <row r="1665" spans="1:18" s="5" customFormat="1" x14ac:dyDescent="0.2">
      <c r="A1665" s="1"/>
      <c r="B1665" s="1"/>
      <c r="C1665" s="2"/>
      <c r="D1665" s="3"/>
      <c r="E1665" s="4"/>
      <c r="F1665" s="4"/>
      <c r="G1665" s="5" t="str">
        <f t="shared" si="31"/>
        <v xml:space="preserve">  </v>
      </c>
      <c r="I1665" s="1"/>
      <c r="J1665" s="1"/>
      <c r="K1665" s="6"/>
      <c r="L1665" s="6"/>
      <c r="M1665" s="6"/>
      <c r="N1665" s="6"/>
      <c r="O1665" s="6"/>
      <c r="P1665" s="7"/>
      <c r="Q1665" s="1"/>
      <c r="R1665" s="1"/>
    </row>
    <row r="1666" spans="1:18" s="5" customFormat="1" x14ac:dyDescent="0.2">
      <c r="A1666" s="1"/>
      <c r="B1666" s="1"/>
      <c r="C1666" s="2"/>
      <c r="D1666" s="3"/>
      <c r="E1666" s="4"/>
      <c r="F1666" s="4"/>
      <c r="G1666" s="5" t="str">
        <f t="shared" si="31"/>
        <v xml:space="preserve">  </v>
      </c>
      <c r="I1666" s="1"/>
      <c r="J1666" s="1"/>
      <c r="K1666" s="6"/>
      <c r="L1666" s="6"/>
      <c r="M1666" s="6"/>
      <c r="N1666" s="6"/>
      <c r="O1666" s="6"/>
      <c r="P1666" s="7"/>
      <c r="Q1666" s="1"/>
      <c r="R1666" s="1"/>
    </row>
    <row r="1667" spans="1:18" s="5" customFormat="1" x14ac:dyDescent="0.2">
      <c r="A1667" s="1"/>
      <c r="B1667" s="1"/>
      <c r="C1667" s="2"/>
      <c r="D1667" s="3"/>
      <c r="E1667" s="4"/>
      <c r="F1667" s="4"/>
      <c r="G1667" s="5" t="str">
        <f t="shared" si="31"/>
        <v xml:space="preserve">  </v>
      </c>
      <c r="I1667" s="1"/>
      <c r="J1667" s="1"/>
      <c r="K1667" s="6"/>
      <c r="L1667" s="6"/>
      <c r="M1667" s="6"/>
      <c r="N1667" s="6"/>
      <c r="O1667" s="6"/>
      <c r="P1667" s="7"/>
      <c r="Q1667" s="1"/>
      <c r="R1667" s="1"/>
    </row>
    <row r="1668" spans="1:18" s="5" customFormat="1" x14ac:dyDescent="0.2">
      <c r="A1668" s="1"/>
      <c r="B1668" s="1"/>
      <c r="C1668" s="2"/>
      <c r="D1668" s="3"/>
      <c r="E1668" s="4"/>
      <c r="F1668" s="4"/>
      <c r="G1668" s="5" t="str">
        <f t="shared" si="31"/>
        <v xml:space="preserve">  </v>
      </c>
      <c r="I1668" s="1"/>
      <c r="J1668" s="1"/>
      <c r="K1668" s="6"/>
      <c r="L1668" s="6"/>
      <c r="M1668" s="6"/>
      <c r="N1668" s="6"/>
      <c r="O1668" s="6"/>
      <c r="P1668" s="7"/>
      <c r="Q1668" s="1"/>
      <c r="R1668" s="1"/>
    </row>
    <row r="1669" spans="1:18" s="5" customFormat="1" x14ac:dyDescent="0.2">
      <c r="A1669" s="1"/>
      <c r="B1669" s="1"/>
      <c r="C1669" s="2"/>
      <c r="D1669" s="3"/>
      <c r="E1669" s="4"/>
      <c r="F1669" s="4"/>
      <c r="G1669" s="5" t="str">
        <f t="shared" si="31"/>
        <v xml:space="preserve">  </v>
      </c>
      <c r="I1669" s="1"/>
      <c r="J1669" s="1"/>
      <c r="K1669" s="6"/>
      <c r="L1669" s="6"/>
      <c r="M1669" s="6"/>
      <c r="N1669" s="6"/>
      <c r="O1669" s="6"/>
      <c r="P1669" s="7"/>
      <c r="Q1669" s="1"/>
      <c r="R1669" s="1"/>
    </row>
    <row r="1670" spans="1:18" s="5" customFormat="1" x14ac:dyDescent="0.2">
      <c r="A1670" s="1"/>
      <c r="B1670" s="1"/>
      <c r="C1670" s="2"/>
      <c r="D1670" s="3"/>
      <c r="E1670" s="4"/>
      <c r="F1670" s="4"/>
      <c r="G1670" s="5" t="str">
        <f t="shared" si="31"/>
        <v xml:space="preserve">  </v>
      </c>
      <c r="I1670" s="1"/>
      <c r="J1670" s="1"/>
      <c r="K1670" s="6"/>
      <c r="L1670" s="6"/>
      <c r="M1670" s="6"/>
      <c r="N1670" s="6"/>
      <c r="O1670" s="6"/>
      <c r="P1670" s="7"/>
      <c r="Q1670" s="1"/>
      <c r="R1670" s="1"/>
    </row>
    <row r="1671" spans="1:18" s="5" customFormat="1" x14ac:dyDescent="0.2">
      <c r="A1671" s="1"/>
      <c r="B1671" s="1"/>
      <c r="C1671" s="2"/>
      <c r="D1671" s="3"/>
      <c r="E1671" s="4"/>
      <c r="F1671" s="4"/>
      <c r="G1671" s="5" t="str">
        <f t="shared" si="31"/>
        <v xml:space="preserve">  </v>
      </c>
      <c r="I1671" s="1"/>
      <c r="J1671" s="1"/>
      <c r="K1671" s="6"/>
      <c r="L1671" s="6"/>
      <c r="M1671" s="6"/>
      <c r="N1671" s="6"/>
      <c r="O1671" s="6"/>
      <c r="P1671" s="7"/>
      <c r="Q1671" s="1"/>
      <c r="R1671" s="1"/>
    </row>
    <row r="1672" spans="1:18" s="5" customFormat="1" x14ac:dyDescent="0.2">
      <c r="A1672" s="1"/>
      <c r="B1672" s="1"/>
      <c r="C1672" s="2"/>
      <c r="D1672" s="3"/>
      <c r="E1672" s="4"/>
      <c r="F1672" s="4"/>
      <c r="G1672" s="5" t="str">
        <f t="shared" si="31"/>
        <v xml:space="preserve">  </v>
      </c>
      <c r="I1672" s="1"/>
      <c r="J1672" s="1"/>
      <c r="K1672" s="6"/>
      <c r="L1672" s="6"/>
      <c r="M1672" s="6"/>
      <c r="N1672" s="6"/>
      <c r="O1672" s="6"/>
      <c r="P1672" s="7"/>
      <c r="Q1672" s="1"/>
      <c r="R1672" s="1"/>
    </row>
    <row r="1673" spans="1:18" s="5" customFormat="1" x14ac:dyDescent="0.2">
      <c r="A1673" s="1"/>
      <c r="B1673" s="1"/>
      <c r="C1673" s="2"/>
      <c r="D1673" s="3"/>
      <c r="E1673" s="4"/>
      <c r="F1673" s="4"/>
      <c r="G1673" s="5" t="str">
        <f t="shared" si="31"/>
        <v xml:space="preserve">  </v>
      </c>
      <c r="I1673" s="1"/>
      <c r="J1673" s="1"/>
      <c r="K1673" s="6"/>
      <c r="L1673" s="6"/>
      <c r="M1673" s="6"/>
      <c r="N1673" s="6"/>
      <c r="O1673" s="6"/>
      <c r="P1673" s="7"/>
      <c r="Q1673" s="1"/>
      <c r="R1673" s="1"/>
    </row>
  </sheetData>
  <mergeCells count="3">
    <mergeCell ref="B71:C71"/>
    <mergeCell ref="B95:C95"/>
    <mergeCell ref="B104:C104"/>
  </mergeCells>
  <pageMargins left="0.75" right="0.75" top="1" bottom="1"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G23"/>
  <sheetViews>
    <sheetView zoomScaleNormal="100" workbookViewId="0">
      <selection activeCell="H21" sqref="H21"/>
    </sheetView>
  </sheetViews>
  <sheetFormatPr defaultColWidth="9.140625" defaultRowHeight="12.75" x14ac:dyDescent="0.2"/>
  <cols>
    <col min="1" max="1" width="11.42578125" style="87" customWidth="1"/>
    <col min="2" max="2" width="5" style="87" customWidth="1"/>
    <col min="3" max="3" width="9.140625" style="165"/>
    <col min="4" max="4" width="50.140625" style="87" customWidth="1"/>
    <col min="5" max="6" width="9.140625" style="87"/>
    <col min="7" max="8" width="14.85546875" style="87" customWidth="1"/>
    <col min="9" max="9" width="9.140625" style="87"/>
    <col min="10" max="22" width="9.140625" style="90"/>
    <col min="23" max="16384" width="9.140625" style="87"/>
  </cols>
  <sheetData>
    <row r="2" spans="2:59" s="77" customFormat="1" x14ac:dyDescent="0.2">
      <c r="C2" s="70"/>
      <c r="D2" s="71" t="s">
        <v>455</v>
      </c>
      <c r="E2" s="72"/>
      <c r="F2" s="73"/>
      <c r="G2" s="74"/>
      <c r="H2" s="75"/>
      <c r="I2" s="75"/>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row>
    <row r="3" spans="2:59" s="77" customFormat="1" x14ac:dyDescent="0.2">
      <c r="C3" s="78"/>
      <c r="D3" s="172"/>
      <c r="E3" s="79"/>
      <c r="F3" s="73"/>
      <c r="G3" s="80"/>
      <c r="H3" s="75"/>
      <c r="I3" s="75"/>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row>
    <row r="4" spans="2:59" s="77" customFormat="1" x14ac:dyDescent="0.2">
      <c r="C4" s="78"/>
      <c r="D4" s="71" t="s">
        <v>456</v>
      </c>
      <c r="E4" s="283" t="s">
        <v>532</v>
      </c>
      <c r="F4" s="284"/>
      <c r="G4" s="284"/>
      <c r="H4" s="284"/>
      <c r="I4" s="173"/>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row>
    <row r="5" spans="2:59" s="77" customFormat="1" x14ac:dyDescent="0.2">
      <c r="C5" s="70"/>
      <c r="D5" s="81"/>
      <c r="E5" s="82"/>
      <c r="F5" s="73"/>
      <c r="G5" s="83"/>
      <c r="H5" s="84"/>
      <c r="I5" s="84"/>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row>
    <row r="6" spans="2:59" s="77" customFormat="1" ht="12.75" customHeight="1" x14ac:dyDescent="0.2">
      <c r="C6" s="70"/>
      <c r="D6" s="85" t="s">
        <v>457</v>
      </c>
      <c r="E6" s="285" t="s">
        <v>533</v>
      </c>
      <c r="F6" s="286"/>
      <c r="G6" s="286"/>
      <c r="H6" s="286"/>
      <c r="I6" s="174"/>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row>
    <row r="9" spans="2:59" x14ac:dyDescent="0.2">
      <c r="C9" s="148"/>
      <c r="D9" s="129"/>
      <c r="E9" s="148"/>
      <c r="F9" s="149"/>
      <c r="G9" s="149"/>
      <c r="H9" s="149"/>
      <c r="J9" s="88"/>
      <c r="K9" s="88"/>
      <c r="L9" s="88"/>
      <c r="M9" s="88"/>
      <c r="N9" s="88"/>
      <c r="O9" s="89"/>
    </row>
    <row r="10" spans="2:59" x14ac:dyDescent="0.2">
      <c r="C10" s="110"/>
      <c r="D10" s="109" t="s">
        <v>3</v>
      </c>
      <c r="E10" s="141"/>
      <c r="F10" s="144"/>
      <c r="G10" s="144" t="s">
        <v>718</v>
      </c>
      <c r="H10" s="144" t="s">
        <v>719</v>
      </c>
      <c r="J10" s="88"/>
      <c r="K10" s="88"/>
      <c r="L10" s="88"/>
      <c r="M10" s="88"/>
      <c r="N10" s="88"/>
      <c r="O10" s="89"/>
    </row>
    <row r="11" spans="2:59" s="220" customFormat="1" x14ac:dyDescent="0.2">
      <c r="C11" s="221"/>
      <c r="D11" s="222"/>
      <c r="E11" s="221"/>
      <c r="F11" s="223"/>
      <c r="G11" s="223"/>
      <c r="H11" s="223"/>
      <c r="J11" s="224"/>
      <c r="K11" s="224"/>
      <c r="L11" s="224"/>
      <c r="M11" s="224"/>
      <c r="N11" s="224"/>
      <c r="O11" s="225"/>
    </row>
    <row r="12" spans="2:59" x14ac:dyDescent="0.2">
      <c r="C12" s="138">
        <v>1</v>
      </c>
      <c r="D12" s="162" t="str">
        <f>+'popis del - pripravljalna dela'!E4</f>
        <v>Pripravljalna dela</v>
      </c>
      <c r="E12" s="141"/>
      <c r="F12" s="144"/>
      <c r="G12" s="144">
        <f>+'popis del - pripravljalna dela'!H57</f>
        <v>0</v>
      </c>
      <c r="H12" s="144">
        <f>+'popis del - pripravljalna dela'!H58</f>
        <v>0</v>
      </c>
      <c r="J12" s="88"/>
      <c r="K12" s="88"/>
      <c r="L12" s="88"/>
      <c r="M12" s="88"/>
      <c r="N12" s="88"/>
      <c r="O12" s="89"/>
    </row>
    <row r="13" spans="2:59" s="90" customFormat="1" x14ac:dyDescent="0.2">
      <c r="B13" s="87"/>
      <c r="C13" s="138">
        <v>2</v>
      </c>
      <c r="D13" s="162" t="str">
        <f>+'popis del - streha objekta FOL'!E4</f>
        <v>Streha objekta - strešna membrana</v>
      </c>
      <c r="E13" s="141"/>
      <c r="F13" s="144"/>
      <c r="G13" s="144">
        <f>+'popis del - streha objekta FOL'!H72</f>
        <v>0</v>
      </c>
      <c r="H13" s="144">
        <f>+'popis del - streha objekta FOL'!H73</f>
        <v>0</v>
      </c>
      <c r="I13" s="87"/>
      <c r="J13" s="88"/>
      <c r="K13" s="88"/>
      <c r="L13" s="88"/>
      <c r="M13" s="88"/>
      <c r="N13" s="88"/>
      <c r="O13" s="89"/>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row>
    <row r="14" spans="2:59" s="90" customFormat="1" x14ac:dyDescent="0.2">
      <c r="B14" s="87"/>
      <c r="C14" s="138">
        <v>3</v>
      </c>
      <c r="D14" s="162" t="str">
        <f>+'popis del - terase'!E4</f>
        <v>Terase objekta</v>
      </c>
      <c r="E14" s="141"/>
      <c r="F14" s="144"/>
      <c r="G14" s="144">
        <f>+'popis del - terase'!H96</f>
        <v>0</v>
      </c>
      <c r="H14" s="144">
        <f>+'popis del - terase'!H97</f>
        <v>0</v>
      </c>
      <c r="I14" s="87"/>
      <c r="J14" s="88"/>
      <c r="K14" s="88"/>
      <c r="L14" s="88"/>
      <c r="M14" s="88"/>
      <c r="N14" s="88"/>
      <c r="O14" s="89"/>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row>
    <row r="15" spans="2:59" s="90" customFormat="1" x14ac:dyDescent="0.2">
      <c r="B15" s="87"/>
      <c r="C15" s="138">
        <v>4</v>
      </c>
      <c r="D15" s="162" t="str">
        <f>+'popis del - lože'!E4</f>
        <v>Lože na objektu</v>
      </c>
      <c r="E15" s="141"/>
      <c r="F15" s="144"/>
      <c r="G15" s="144">
        <f>+'popis del - lože'!H65</f>
        <v>0</v>
      </c>
      <c r="H15" s="144">
        <f>+'popis del - lože'!H66</f>
        <v>0</v>
      </c>
      <c r="I15" s="87"/>
      <c r="J15" s="88"/>
      <c r="K15" s="88"/>
      <c r="L15" s="88"/>
      <c r="M15" s="88"/>
      <c r="N15" s="88"/>
      <c r="O15" s="89"/>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row>
    <row r="16" spans="2:59" s="90" customFormat="1" x14ac:dyDescent="0.2">
      <c r="B16" s="87"/>
      <c r="C16" s="138">
        <v>5</v>
      </c>
      <c r="D16" s="162" t="str">
        <f>+'popis del - fasada'!E4</f>
        <v>Tankoslojna fasada objekta</v>
      </c>
      <c r="E16" s="141"/>
      <c r="F16" s="144"/>
      <c r="G16" s="144">
        <f>+'popis del - fasada'!H38</f>
        <v>0</v>
      </c>
      <c r="H16" s="144">
        <f>+'popis del - fasada'!H39</f>
        <v>0</v>
      </c>
      <c r="I16" s="87"/>
      <c r="J16" s="88"/>
      <c r="K16" s="88"/>
      <c r="L16" s="88"/>
      <c r="M16" s="88"/>
      <c r="N16" s="88"/>
      <c r="O16" s="89"/>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row>
    <row r="17" spans="2:59" s="90" customFormat="1" x14ac:dyDescent="0.2">
      <c r="B17" s="87"/>
      <c r="C17" s="138">
        <v>6</v>
      </c>
      <c r="D17" s="162" t="str">
        <f>+'popis del - tlakovana površina'!E4</f>
        <v>Tlakovana površina nad vhodom v garažo</v>
      </c>
      <c r="E17" s="141"/>
      <c r="F17" s="144"/>
      <c r="G17" s="144">
        <f>+'popis del - tlakovana površina'!H68</f>
        <v>0</v>
      </c>
      <c r="H17" s="144">
        <f>+'popis del - tlakovana površina'!H69</f>
        <v>0</v>
      </c>
      <c r="I17" s="87"/>
      <c r="J17" s="88"/>
      <c r="K17" s="88"/>
      <c r="L17" s="88"/>
      <c r="M17" s="88"/>
      <c r="N17" s="88"/>
      <c r="O17" s="89"/>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row>
    <row r="18" spans="2:59" s="90" customFormat="1" x14ac:dyDescent="0.2">
      <c r="B18" s="87"/>
      <c r="C18" s="138">
        <v>7</v>
      </c>
      <c r="D18" s="162" t="str">
        <f>+'popis del - atriji'!E4</f>
        <v>Atriji</v>
      </c>
      <c r="E18" s="141"/>
      <c r="F18" s="144"/>
      <c r="G18" s="144">
        <f>+'popis del - atriji'!H36</f>
        <v>0</v>
      </c>
      <c r="H18" s="144">
        <f>+'popis del - atriji'!H37</f>
        <v>0</v>
      </c>
      <c r="I18" s="87"/>
      <c r="J18" s="88"/>
      <c r="K18" s="88"/>
      <c r="L18" s="88"/>
      <c r="M18" s="88"/>
      <c r="N18" s="88"/>
      <c r="O18" s="89"/>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row>
    <row r="19" spans="2:59" s="90" customFormat="1" x14ac:dyDescent="0.2">
      <c r="B19" s="87"/>
      <c r="C19" s="138"/>
      <c r="D19" s="162"/>
      <c r="E19" s="141"/>
      <c r="F19" s="144"/>
      <c r="G19" s="144"/>
      <c r="H19" s="144"/>
      <c r="I19" s="87"/>
      <c r="J19" s="88"/>
      <c r="K19" s="88"/>
      <c r="L19" s="88"/>
      <c r="M19" s="88"/>
      <c r="N19" s="88"/>
      <c r="O19" s="89"/>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row>
    <row r="20" spans="2:59" s="90" customFormat="1" x14ac:dyDescent="0.2">
      <c r="B20" s="87"/>
      <c r="C20" s="138"/>
      <c r="D20" s="162" t="s">
        <v>512</v>
      </c>
      <c r="E20" s="141"/>
      <c r="F20" s="144"/>
      <c r="G20" s="144">
        <f>SUM(G12:G18)</f>
        <v>0</v>
      </c>
      <c r="H20" s="144">
        <f>SUM(H12:H18)</f>
        <v>0</v>
      </c>
      <c r="I20" s="87"/>
      <c r="J20" s="88"/>
      <c r="K20" s="88"/>
      <c r="L20" s="88"/>
      <c r="M20" s="88"/>
      <c r="N20" s="88"/>
      <c r="O20" s="89"/>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row>
    <row r="21" spans="2:59" s="90" customFormat="1" x14ac:dyDescent="0.2">
      <c r="B21" s="87"/>
      <c r="C21" s="141"/>
      <c r="D21" s="175" t="s">
        <v>513</v>
      </c>
      <c r="E21" s="141"/>
      <c r="F21" s="163">
        <v>9.5000000000000001E-2</v>
      </c>
      <c r="G21" s="144"/>
      <c r="H21" s="144"/>
      <c r="I21" s="87"/>
      <c r="J21" s="88"/>
      <c r="K21" s="88"/>
      <c r="L21" s="88"/>
      <c r="M21" s="88"/>
      <c r="N21" s="88"/>
      <c r="O21" s="89"/>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row>
    <row r="22" spans="2:59" s="90" customFormat="1" x14ac:dyDescent="0.2">
      <c r="B22" s="87"/>
      <c r="C22" s="141"/>
      <c r="D22" s="175" t="s">
        <v>514</v>
      </c>
      <c r="E22" s="141"/>
      <c r="F22" s="163">
        <v>0.22</v>
      </c>
      <c r="G22" s="144">
        <f>+G20*F22</f>
        <v>0</v>
      </c>
      <c r="H22" s="144">
        <f>+H20*F22</f>
        <v>0</v>
      </c>
      <c r="I22" s="87"/>
      <c r="J22" s="88"/>
      <c r="K22" s="88"/>
      <c r="L22" s="88"/>
      <c r="M22" s="88"/>
      <c r="N22" s="88"/>
      <c r="O22" s="89"/>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row>
    <row r="23" spans="2:59" s="90" customFormat="1" x14ac:dyDescent="0.2">
      <c r="B23" s="87"/>
      <c r="C23" s="141"/>
      <c r="D23" s="175" t="s">
        <v>515</v>
      </c>
      <c r="E23" s="141"/>
      <c r="F23" s="144"/>
      <c r="G23" s="164">
        <f>SUM(G20:G22)</f>
        <v>0</v>
      </c>
      <c r="H23" s="164">
        <f>SUM(H20:H22)</f>
        <v>0</v>
      </c>
      <c r="I23" s="87"/>
      <c r="J23" s="88"/>
      <c r="K23" s="88"/>
      <c r="L23" s="88"/>
      <c r="M23" s="88"/>
      <c r="N23" s="88"/>
      <c r="O23" s="89"/>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row>
  </sheetData>
  <sheetProtection algorithmName="SHA-512" hashValue="BAmkdcgZIH/dZ2OCiBDb30U2cDDUgzwJd75Cvm3fTShgINb9xZRRSbT2VayJaPYqODZkwEBdyx+6DAVe2pgijg==" saltValue="XF6cGKbxHCXm6RPHmPKTng==" spinCount="100000" sheet="1" objects="1" scenarios="1" selectLockedCells="1"/>
  <mergeCells count="2">
    <mergeCell ref="E4:H4"/>
    <mergeCell ref="E6:H6"/>
  </mergeCells>
  <pageMargins left="0.70866141732283472" right="0.70866141732283472" top="0.74803149606299213" bottom="0.74803149606299213" header="0.31496062992125984" footer="0.31496062992125984"/>
  <pageSetup paperSize="9" scale="83"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G60"/>
  <sheetViews>
    <sheetView zoomScaleNormal="100" workbookViewId="0">
      <selection activeCell="G54" sqref="G54"/>
    </sheetView>
  </sheetViews>
  <sheetFormatPr defaultColWidth="9.140625" defaultRowHeight="12.75" x14ac:dyDescent="0.2"/>
  <cols>
    <col min="1" max="1" width="11.42578125" style="87" customWidth="1"/>
    <col min="2" max="2" width="5" style="87" customWidth="1"/>
    <col min="3" max="3" width="9.140625" style="165"/>
    <col min="4" max="4" width="60.7109375" style="87" customWidth="1"/>
    <col min="5" max="6" width="9.140625" style="87"/>
    <col min="7" max="8" width="14.85546875" style="87" customWidth="1"/>
    <col min="9" max="9" width="9.140625" style="87"/>
    <col min="10" max="22" width="9.140625" style="90"/>
    <col min="23" max="16384" width="9.140625" style="87"/>
  </cols>
  <sheetData>
    <row r="2" spans="3:59" s="77" customFormat="1" x14ac:dyDescent="0.2">
      <c r="C2" s="70"/>
      <c r="D2" s="71" t="s">
        <v>455</v>
      </c>
      <c r="E2" s="72"/>
      <c r="F2" s="73"/>
      <c r="G2" s="74"/>
      <c r="H2" s="75"/>
      <c r="I2" s="75"/>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row>
    <row r="3" spans="3:59" s="77" customFormat="1" x14ac:dyDescent="0.2">
      <c r="C3" s="78"/>
      <c r="D3" s="172"/>
      <c r="E3" s="79"/>
      <c r="F3" s="73"/>
      <c r="G3" s="80"/>
      <c r="H3" s="75"/>
      <c r="I3" s="75"/>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row>
    <row r="4" spans="3:59" s="77" customFormat="1" x14ac:dyDescent="0.2">
      <c r="C4" s="78"/>
      <c r="D4" s="71" t="s">
        <v>456</v>
      </c>
      <c r="E4" s="283" t="s">
        <v>486</v>
      </c>
      <c r="F4" s="284"/>
      <c r="G4" s="284"/>
      <c r="H4" s="284"/>
      <c r="I4" s="173"/>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row>
    <row r="5" spans="3:59" s="77" customFormat="1" x14ac:dyDescent="0.2">
      <c r="C5" s="70"/>
      <c r="D5" s="81"/>
      <c r="E5" s="82"/>
      <c r="F5" s="73"/>
      <c r="G5" s="83"/>
      <c r="H5" s="84"/>
      <c r="I5" s="84"/>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row>
    <row r="6" spans="3:59" s="77" customFormat="1" x14ac:dyDescent="0.2">
      <c r="C6" s="70"/>
      <c r="D6" s="85" t="s">
        <v>457</v>
      </c>
      <c r="E6" s="285" t="s">
        <v>533</v>
      </c>
      <c r="F6" s="286"/>
      <c r="G6" s="286"/>
      <c r="H6" s="286"/>
      <c r="I6" s="174"/>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row>
    <row r="10" spans="3:59" s="92" customFormat="1" x14ac:dyDescent="0.2">
      <c r="C10" s="91"/>
      <c r="D10" s="295" t="s">
        <v>458</v>
      </c>
      <c r="E10" s="296"/>
      <c r="F10" s="296"/>
      <c r="G10" s="296"/>
      <c r="H10" s="296"/>
      <c r="J10" s="93"/>
      <c r="K10" s="93"/>
      <c r="L10" s="93"/>
      <c r="M10" s="93"/>
      <c r="N10" s="93"/>
      <c r="O10" s="93"/>
      <c r="P10" s="93"/>
      <c r="Q10" s="93"/>
      <c r="R10" s="93"/>
      <c r="S10" s="93"/>
      <c r="T10" s="93"/>
      <c r="U10" s="93"/>
      <c r="V10" s="93"/>
    </row>
    <row r="11" spans="3:59" s="92" customFormat="1" ht="25.5" customHeight="1" x14ac:dyDescent="0.2">
      <c r="C11" s="94">
        <v>1</v>
      </c>
      <c r="D11" s="297" t="s">
        <v>459</v>
      </c>
      <c r="E11" s="292"/>
      <c r="F11" s="292"/>
      <c r="G11" s="292"/>
      <c r="H11" s="292"/>
      <c r="J11" s="93"/>
      <c r="K11" s="93"/>
      <c r="L11" s="93"/>
      <c r="M11" s="93"/>
      <c r="N11" s="93"/>
      <c r="O11" s="93"/>
      <c r="P11" s="93"/>
      <c r="Q11" s="93"/>
      <c r="R11" s="93"/>
      <c r="S11" s="93"/>
      <c r="T11" s="93"/>
      <c r="U11" s="93"/>
      <c r="V11" s="93"/>
    </row>
    <row r="12" spans="3:59" s="92" customFormat="1" ht="25.5" customHeight="1" x14ac:dyDescent="0.2">
      <c r="C12" s="95">
        <v>2</v>
      </c>
      <c r="D12" s="298" t="s">
        <v>460</v>
      </c>
      <c r="E12" s="292"/>
      <c r="F12" s="292"/>
      <c r="G12" s="292"/>
      <c r="H12" s="292"/>
      <c r="J12" s="93"/>
      <c r="K12" s="93"/>
      <c r="L12" s="93"/>
      <c r="M12" s="93"/>
      <c r="N12" s="93"/>
      <c r="O12" s="93"/>
      <c r="P12" s="93"/>
      <c r="Q12" s="93"/>
      <c r="R12" s="93"/>
      <c r="S12" s="93"/>
      <c r="T12" s="93"/>
      <c r="U12" s="93"/>
      <c r="V12" s="93"/>
    </row>
    <row r="13" spans="3:59" s="92" customFormat="1" x14ac:dyDescent="0.2">
      <c r="C13" s="96">
        <v>3</v>
      </c>
      <c r="D13" s="293" t="s">
        <v>461</v>
      </c>
      <c r="E13" s="294"/>
      <c r="F13" s="294"/>
      <c r="G13" s="294"/>
      <c r="H13" s="294"/>
      <c r="J13" s="93"/>
      <c r="K13" s="93"/>
      <c r="L13" s="93"/>
      <c r="M13" s="93"/>
      <c r="N13" s="93"/>
      <c r="O13" s="93"/>
      <c r="P13" s="93"/>
      <c r="Q13" s="93"/>
      <c r="R13" s="93"/>
      <c r="S13" s="93"/>
      <c r="T13" s="93"/>
      <c r="U13" s="93"/>
      <c r="V13" s="93"/>
    </row>
    <row r="14" spans="3:59" s="92" customFormat="1" x14ac:dyDescent="0.2">
      <c r="C14" s="97"/>
      <c r="D14" s="287" t="s">
        <v>462</v>
      </c>
      <c r="E14" s="288"/>
      <c r="F14" s="288"/>
      <c r="G14" s="288"/>
      <c r="H14" s="288"/>
      <c r="J14" s="93"/>
      <c r="K14" s="93"/>
      <c r="L14" s="93"/>
      <c r="M14" s="93"/>
      <c r="N14" s="93"/>
      <c r="O14" s="93"/>
      <c r="P14" s="93"/>
      <c r="Q14" s="93"/>
      <c r="R14" s="93"/>
      <c r="S14" s="93"/>
      <c r="T14" s="93"/>
      <c r="U14" s="93"/>
      <c r="V14" s="93"/>
    </row>
    <row r="15" spans="3:59" s="92" customFormat="1" x14ac:dyDescent="0.2">
      <c r="C15" s="97"/>
      <c r="D15" s="287" t="s">
        <v>463</v>
      </c>
      <c r="E15" s="288"/>
      <c r="F15" s="288"/>
      <c r="G15" s="288"/>
      <c r="H15" s="288"/>
      <c r="J15" s="93"/>
      <c r="K15" s="93"/>
      <c r="L15" s="93"/>
      <c r="M15" s="93"/>
      <c r="N15" s="93"/>
      <c r="O15" s="93"/>
      <c r="P15" s="93"/>
      <c r="Q15" s="93"/>
      <c r="R15" s="93"/>
      <c r="S15" s="93"/>
      <c r="T15" s="93"/>
      <c r="U15" s="93"/>
      <c r="V15" s="93"/>
    </row>
    <row r="16" spans="3:59" s="92" customFormat="1" x14ac:dyDescent="0.2">
      <c r="C16" s="97"/>
      <c r="D16" s="287" t="s">
        <v>464</v>
      </c>
      <c r="E16" s="288"/>
      <c r="F16" s="288"/>
      <c r="G16" s="288"/>
      <c r="H16" s="288"/>
      <c r="J16" s="93"/>
      <c r="K16" s="93"/>
      <c r="L16" s="93"/>
      <c r="M16" s="93"/>
      <c r="N16" s="93"/>
      <c r="O16" s="93"/>
      <c r="P16" s="93"/>
      <c r="Q16" s="93"/>
      <c r="R16" s="93"/>
      <c r="S16" s="93"/>
      <c r="T16" s="93"/>
      <c r="U16" s="93"/>
      <c r="V16" s="93"/>
    </row>
    <row r="17" spans="3:22" s="92" customFormat="1" x14ac:dyDescent="0.2">
      <c r="C17" s="97"/>
      <c r="D17" s="287" t="s">
        <v>465</v>
      </c>
      <c r="E17" s="288"/>
      <c r="F17" s="288"/>
      <c r="G17" s="288"/>
      <c r="H17" s="288"/>
      <c r="J17" s="93"/>
      <c r="K17" s="93"/>
      <c r="L17" s="93"/>
      <c r="M17" s="93"/>
      <c r="N17" s="93"/>
      <c r="O17" s="93"/>
      <c r="P17" s="93"/>
      <c r="Q17" s="93"/>
      <c r="R17" s="93"/>
      <c r="S17" s="93"/>
      <c r="T17" s="93"/>
      <c r="U17" s="93"/>
      <c r="V17" s="93"/>
    </row>
    <row r="18" spans="3:22" s="92" customFormat="1" x14ac:dyDescent="0.2">
      <c r="C18" s="97"/>
      <c r="D18" s="287" t="s">
        <v>466</v>
      </c>
      <c r="E18" s="288"/>
      <c r="F18" s="288"/>
      <c r="G18" s="288"/>
      <c r="H18" s="288"/>
      <c r="J18" s="93"/>
      <c r="K18" s="93"/>
      <c r="L18" s="93"/>
      <c r="M18" s="93"/>
      <c r="N18" s="93"/>
      <c r="O18" s="93"/>
      <c r="P18" s="93"/>
      <c r="Q18" s="93"/>
      <c r="R18" s="93"/>
      <c r="S18" s="93"/>
      <c r="T18" s="93"/>
      <c r="U18" s="93"/>
      <c r="V18" s="93"/>
    </row>
    <row r="19" spans="3:22" s="92" customFormat="1" x14ac:dyDescent="0.2">
      <c r="C19" s="97"/>
      <c r="D19" s="287" t="s">
        <v>467</v>
      </c>
      <c r="E19" s="288"/>
      <c r="F19" s="288"/>
      <c r="G19" s="288"/>
      <c r="H19" s="288"/>
      <c r="J19" s="93"/>
      <c r="K19" s="93"/>
      <c r="L19" s="93"/>
      <c r="M19" s="93"/>
      <c r="N19" s="93"/>
      <c r="O19" s="93"/>
      <c r="P19" s="93"/>
      <c r="Q19" s="93"/>
      <c r="R19" s="93"/>
      <c r="S19" s="93"/>
      <c r="T19" s="93"/>
      <c r="U19" s="93"/>
      <c r="V19" s="93"/>
    </row>
    <row r="20" spans="3:22" s="92" customFormat="1" x14ac:dyDescent="0.2">
      <c r="C20" s="97"/>
      <c r="D20" s="287" t="s">
        <v>468</v>
      </c>
      <c r="E20" s="288"/>
      <c r="F20" s="288"/>
      <c r="G20" s="288"/>
      <c r="H20" s="288"/>
      <c r="J20" s="93"/>
      <c r="K20" s="93"/>
      <c r="L20" s="93"/>
      <c r="M20" s="93"/>
      <c r="N20" s="93"/>
      <c r="O20" s="93"/>
      <c r="P20" s="93"/>
      <c r="Q20" s="93"/>
      <c r="R20" s="93"/>
      <c r="S20" s="93"/>
      <c r="T20" s="93"/>
      <c r="U20" s="93"/>
      <c r="V20" s="93"/>
    </row>
    <row r="21" spans="3:22" s="92" customFormat="1" x14ac:dyDescent="0.2">
      <c r="C21" s="97"/>
      <c r="D21" s="287" t="s">
        <v>469</v>
      </c>
      <c r="E21" s="288"/>
      <c r="F21" s="288"/>
      <c r="G21" s="288"/>
      <c r="H21" s="288"/>
      <c r="J21" s="93"/>
      <c r="K21" s="93"/>
      <c r="L21" s="93"/>
      <c r="M21" s="93"/>
      <c r="N21" s="93"/>
      <c r="O21" s="93"/>
      <c r="P21" s="93"/>
      <c r="Q21" s="93"/>
      <c r="R21" s="93"/>
      <c r="S21" s="93"/>
      <c r="T21" s="93"/>
      <c r="U21" s="93"/>
      <c r="V21" s="93"/>
    </row>
    <row r="22" spans="3:22" s="92" customFormat="1" x14ac:dyDescent="0.2">
      <c r="C22" s="97"/>
      <c r="D22" s="287" t="s">
        <v>470</v>
      </c>
      <c r="E22" s="288"/>
      <c r="F22" s="288"/>
      <c r="G22" s="288"/>
      <c r="H22" s="288"/>
      <c r="J22" s="93"/>
      <c r="K22" s="93"/>
      <c r="L22" s="93"/>
      <c r="M22" s="93"/>
      <c r="N22" s="93"/>
      <c r="O22" s="93"/>
      <c r="P22" s="93"/>
      <c r="Q22" s="93"/>
      <c r="R22" s="93"/>
      <c r="S22" s="93"/>
      <c r="T22" s="93"/>
      <c r="U22" s="93"/>
      <c r="V22" s="93"/>
    </row>
    <row r="23" spans="3:22" s="92" customFormat="1" x14ac:dyDescent="0.2">
      <c r="C23" s="97"/>
      <c r="D23" s="287" t="s">
        <v>471</v>
      </c>
      <c r="E23" s="288"/>
      <c r="F23" s="288"/>
      <c r="G23" s="288"/>
      <c r="H23" s="288"/>
      <c r="J23" s="93"/>
      <c r="K23" s="93"/>
      <c r="L23" s="93"/>
      <c r="M23" s="93"/>
      <c r="N23" s="93"/>
      <c r="O23" s="93"/>
      <c r="P23" s="93"/>
      <c r="Q23" s="93"/>
      <c r="R23" s="93"/>
      <c r="S23" s="93"/>
      <c r="T23" s="93"/>
      <c r="U23" s="93"/>
      <c r="V23" s="93"/>
    </row>
    <row r="24" spans="3:22" s="92" customFormat="1" x14ac:dyDescent="0.2">
      <c r="C24" s="97"/>
      <c r="D24" s="287" t="s">
        <v>472</v>
      </c>
      <c r="E24" s="288"/>
      <c r="F24" s="288"/>
      <c r="G24" s="288"/>
      <c r="H24" s="288"/>
      <c r="J24" s="93"/>
      <c r="K24" s="93"/>
      <c r="L24" s="93"/>
      <c r="M24" s="93"/>
      <c r="N24" s="93"/>
      <c r="O24" s="93"/>
      <c r="P24" s="93"/>
      <c r="Q24" s="93"/>
      <c r="R24" s="93"/>
      <c r="S24" s="93"/>
      <c r="T24" s="93"/>
      <c r="U24" s="93"/>
      <c r="V24" s="93"/>
    </row>
    <row r="25" spans="3:22" s="92" customFormat="1" x14ac:dyDescent="0.2">
      <c r="C25" s="97"/>
      <c r="D25" s="287" t="s">
        <v>473</v>
      </c>
      <c r="E25" s="288"/>
      <c r="F25" s="288"/>
      <c r="G25" s="288"/>
      <c r="H25" s="288"/>
      <c r="J25" s="93"/>
      <c r="K25" s="93"/>
      <c r="L25" s="93"/>
      <c r="M25" s="93"/>
      <c r="N25" s="93"/>
      <c r="O25" s="93"/>
      <c r="P25" s="93"/>
      <c r="Q25" s="93"/>
      <c r="R25" s="93"/>
      <c r="S25" s="93"/>
      <c r="T25" s="93"/>
      <c r="U25" s="93"/>
      <c r="V25" s="93"/>
    </row>
    <row r="26" spans="3:22" s="92" customFormat="1" x14ac:dyDescent="0.2">
      <c r="C26" s="97"/>
      <c r="D26" s="287" t="s">
        <v>474</v>
      </c>
      <c r="E26" s="288"/>
      <c r="F26" s="288"/>
      <c r="G26" s="288"/>
      <c r="H26" s="288"/>
      <c r="J26" s="93"/>
      <c r="K26" s="93"/>
      <c r="L26" s="93"/>
      <c r="M26" s="93"/>
      <c r="N26" s="93"/>
      <c r="O26" s="93"/>
      <c r="P26" s="93"/>
      <c r="Q26" s="93"/>
      <c r="R26" s="93"/>
      <c r="S26" s="93"/>
      <c r="T26" s="93"/>
      <c r="U26" s="93"/>
      <c r="V26" s="93"/>
    </row>
    <row r="27" spans="3:22" s="92" customFormat="1" x14ac:dyDescent="0.2">
      <c r="C27" s="97"/>
      <c r="D27" s="287" t="s">
        <v>475</v>
      </c>
      <c r="E27" s="288"/>
      <c r="F27" s="288"/>
      <c r="G27" s="288"/>
      <c r="H27" s="288"/>
      <c r="J27" s="93"/>
      <c r="K27" s="93"/>
      <c r="L27" s="93"/>
      <c r="M27" s="93"/>
      <c r="N27" s="93"/>
      <c r="O27" s="93"/>
      <c r="P27" s="93"/>
      <c r="Q27" s="93"/>
      <c r="R27" s="93"/>
      <c r="S27" s="93"/>
      <c r="T27" s="93"/>
      <c r="U27" s="93"/>
      <c r="V27" s="93"/>
    </row>
    <row r="28" spans="3:22" s="92" customFormat="1" x14ac:dyDescent="0.2">
      <c r="C28" s="97"/>
      <c r="D28" s="287" t="s">
        <v>476</v>
      </c>
      <c r="E28" s="288"/>
      <c r="F28" s="288"/>
      <c r="G28" s="288"/>
      <c r="H28" s="288"/>
      <c r="J28" s="93"/>
      <c r="K28" s="93"/>
      <c r="L28" s="93"/>
      <c r="M28" s="93"/>
      <c r="N28" s="93"/>
      <c r="O28" s="93"/>
      <c r="P28" s="93"/>
      <c r="Q28" s="93"/>
      <c r="R28" s="93"/>
      <c r="S28" s="93"/>
      <c r="T28" s="93"/>
      <c r="U28" s="93"/>
      <c r="V28" s="93"/>
    </row>
    <row r="29" spans="3:22" s="92" customFormat="1" x14ac:dyDescent="0.2">
      <c r="C29" s="97"/>
      <c r="D29" s="287" t="s">
        <v>477</v>
      </c>
      <c r="E29" s="288"/>
      <c r="F29" s="288"/>
      <c r="G29" s="288"/>
      <c r="H29" s="288"/>
      <c r="J29" s="93"/>
      <c r="K29" s="93"/>
      <c r="L29" s="93"/>
      <c r="M29" s="93"/>
      <c r="N29" s="93"/>
      <c r="O29" s="93"/>
      <c r="P29" s="93"/>
      <c r="Q29" s="93"/>
      <c r="R29" s="93"/>
      <c r="S29" s="93"/>
      <c r="T29" s="93"/>
      <c r="U29" s="93"/>
      <c r="V29" s="93"/>
    </row>
    <row r="30" spans="3:22" s="92" customFormat="1" x14ac:dyDescent="0.2">
      <c r="C30" s="97"/>
      <c r="D30" s="287" t="s">
        <v>478</v>
      </c>
      <c r="E30" s="288"/>
      <c r="F30" s="288"/>
      <c r="G30" s="288"/>
      <c r="H30" s="288"/>
      <c r="J30" s="93"/>
      <c r="K30" s="93"/>
      <c r="L30" s="93"/>
      <c r="M30" s="93"/>
      <c r="N30" s="93"/>
      <c r="O30" s="93"/>
      <c r="P30" s="93"/>
      <c r="Q30" s="93"/>
      <c r="R30" s="93"/>
      <c r="S30" s="93"/>
      <c r="T30" s="93"/>
      <c r="U30" s="93"/>
      <c r="V30" s="93"/>
    </row>
    <row r="31" spans="3:22" s="92" customFormat="1" x14ac:dyDescent="0.2">
      <c r="C31" s="97"/>
      <c r="D31" s="287" t="s">
        <v>479</v>
      </c>
      <c r="E31" s="288"/>
      <c r="F31" s="288"/>
      <c r="G31" s="288"/>
      <c r="H31" s="288"/>
      <c r="J31" s="93"/>
      <c r="K31" s="93"/>
      <c r="L31" s="93"/>
      <c r="M31" s="93"/>
      <c r="N31" s="93"/>
      <c r="O31" s="93"/>
      <c r="P31" s="93"/>
      <c r="Q31" s="93"/>
      <c r="R31" s="93"/>
      <c r="S31" s="93"/>
      <c r="T31" s="93"/>
      <c r="U31" s="93"/>
      <c r="V31" s="93"/>
    </row>
    <row r="32" spans="3:22" s="92" customFormat="1" x14ac:dyDescent="0.2">
      <c r="C32" s="97"/>
      <c r="D32" s="287" t="s">
        <v>518</v>
      </c>
      <c r="E32" s="288"/>
      <c r="F32" s="288"/>
      <c r="G32" s="288"/>
      <c r="H32" s="288"/>
      <c r="J32" s="93"/>
      <c r="K32" s="93"/>
      <c r="L32" s="93"/>
      <c r="M32" s="93"/>
      <c r="N32" s="93"/>
      <c r="O32" s="93"/>
      <c r="P32" s="93"/>
      <c r="Q32" s="93"/>
      <c r="R32" s="93"/>
      <c r="S32" s="93"/>
      <c r="T32" s="93"/>
      <c r="U32" s="93"/>
      <c r="V32" s="93"/>
    </row>
    <row r="33" spans="2:22" s="92" customFormat="1" x14ac:dyDescent="0.2">
      <c r="C33" s="97"/>
      <c r="D33" s="287" t="s">
        <v>480</v>
      </c>
      <c r="E33" s="288"/>
      <c r="F33" s="288"/>
      <c r="G33" s="288"/>
      <c r="H33" s="288"/>
      <c r="J33" s="93"/>
      <c r="K33" s="93"/>
      <c r="L33" s="93"/>
      <c r="M33" s="93"/>
      <c r="N33" s="93"/>
      <c r="O33" s="93"/>
      <c r="P33" s="93"/>
      <c r="Q33" s="93"/>
      <c r="R33" s="93"/>
      <c r="S33" s="93"/>
      <c r="T33" s="93"/>
      <c r="U33" s="93"/>
      <c r="V33" s="93"/>
    </row>
    <row r="34" spans="2:22" s="92" customFormat="1" x14ac:dyDescent="0.2">
      <c r="C34" s="97"/>
      <c r="D34" s="287" t="s">
        <v>481</v>
      </c>
      <c r="E34" s="288"/>
      <c r="F34" s="288"/>
      <c r="G34" s="288"/>
      <c r="H34" s="288"/>
      <c r="J34" s="93"/>
      <c r="K34" s="93"/>
      <c r="L34" s="93"/>
      <c r="M34" s="93"/>
      <c r="N34" s="93"/>
      <c r="O34" s="93"/>
      <c r="P34" s="93"/>
      <c r="Q34" s="93"/>
      <c r="R34" s="93"/>
      <c r="S34" s="93"/>
      <c r="T34" s="93"/>
      <c r="U34" s="93"/>
      <c r="V34" s="93"/>
    </row>
    <row r="35" spans="2:22" s="92" customFormat="1" x14ac:dyDescent="0.2">
      <c r="C35" s="98"/>
      <c r="D35" s="289" t="s">
        <v>482</v>
      </c>
      <c r="E35" s="290"/>
      <c r="F35" s="290"/>
      <c r="G35" s="290"/>
      <c r="H35" s="290"/>
      <c r="J35" s="93"/>
      <c r="K35" s="93"/>
      <c r="L35" s="93"/>
      <c r="M35" s="93"/>
      <c r="N35" s="93"/>
      <c r="O35" s="93"/>
      <c r="P35" s="93"/>
      <c r="Q35" s="93"/>
      <c r="R35" s="93"/>
      <c r="S35" s="93"/>
      <c r="T35" s="93"/>
      <c r="U35" s="93"/>
      <c r="V35" s="93"/>
    </row>
    <row r="36" spans="2:22" s="92" customFormat="1" ht="26.25" customHeight="1" x14ac:dyDescent="0.2">
      <c r="C36" s="94">
        <v>4</v>
      </c>
      <c r="D36" s="291" t="s">
        <v>561</v>
      </c>
      <c r="E36" s="292"/>
      <c r="F36" s="292"/>
      <c r="G36" s="292"/>
      <c r="H36" s="292"/>
      <c r="J36" s="93"/>
      <c r="K36" s="93"/>
      <c r="L36" s="93"/>
      <c r="M36" s="93"/>
      <c r="N36" s="93"/>
      <c r="O36" s="93"/>
      <c r="P36" s="93"/>
      <c r="Q36" s="93"/>
      <c r="R36" s="93"/>
      <c r="S36" s="93"/>
      <c r="T36" s="93"/>
      <c r="U36" s="93"/>
      <c r="V36" s="93"/>
    </row>
    <row r="39" spans="2:22" x14ac:dyDescent="0.2">
      <c r="C39" s="86"/>
      <c r="D39" s="106"/>
      <c r="E39" s="86"/>
      <c r="F39" s="107"/>
      <c r="G39" s="107"/>
      <c r="H39" s="107"/>
      <c r="J39" s="88"/>
      <c r="K39" s="88"/>
      <c r="L39" s="88"/>
      <c r="M39" s="88"/>
      <c r="N39" s="88"/>
      <c r="O39" s="89"/>
    </row>
    <row r="40" spans="2:22" x14ac:dyDescent="0.2">
      <c r="C40" s="108">
        <v>0</v>
      </c>
      <c r="D40" s="109" t="s">
        <v>486</v>
      </c>
      <c r="E40" s="110"/>
      <c r="F40" s="111"/>
      <c r="G40" s="111"/>
      <c r="H40" s="111"/>
      <c r="J40" s="99" t="s">
        <v>483</v>
      </c>
      <c r="K40" s="99" t="s">
        <v>484</v>
      </c>
      <c r="L40" s="99" t="s">
        <v>16</v>
      </c>
      <c r="M40" s="99" t="s">
        <v>17</v>
      </c>
      <c r="N40" s="99" t="s">
        <v>485</v>
      </c>
      <c r="O40" s="89"/>
    </row>
    <row r="41" spans="2:22" s="191" customFormat="1" x14ac:dyDescent="0.2">
      <c r="C41" s="192">
        <v>1</v>
      </c>
      <c r="D41" s="193" t="s">
        <v>486</v>
      </c>
      <c r="E41" s="192"/>
      <c r="F41" s="194"/>
      <c r="G41" s="195"/>
      <c r="H41" s="196"/>
      <c r="I41" s="197"/>
      <c r="J41" s="198"/>
      <c r="K41" s="198"/>
      <c r="L41" s="198"/>
      <c r="M41" s="198"/>
      <c r="N41" s="198"/>
      <c r="O41" s="198"/>
      <c r="P41" s="198"/>
      <c r="Q41" s="198"/>
      <c r="R41" s="198"/>
      <c r="S41" s="198"/>
      <c r="T41" s="198"/>
      <c r="U41" s="198"/>
      <c r="V41" s="198"/>
    </row>
    <row r="42" spans="2:22" s="199" customFormat="1" x14ac:dyDescent="0.2">
      <c r="B42" s="200"/>
      <c r="C42" s="201"/>
      <c r="D42" s="202" t="s">
        <v>487</v>
      </c>
      <c r="E42" s="203" t="s">
        <v>27</v>
      </c>
      <c r="F42" s="204">
        <v>0</v>
      </c>
      <c r="G42" s="205"/>
      <c r="H42" s="206">
        <f t="shared" ref="H42:H54" si="0">IF(F42=""," ",+F42*G42)</f>
        <v>0</v>
      </c>
      <c r="I42" s="207"/>
      <c r="J42" s="208"/>
      <c r="K42" s="208"/>
      <c r="L42" s="208"/>
      <c r="M42" s="208"/>
      <c r="N42" s="208"/>
      <c r="O42" s="208"/>
      <c r="P42" s="198"/>
      <c r="Q42" s="198"/>
      <c r="R42" s="198"/>
      <c r="S42" s="198"/>
      <c r="T42" s="198"/>
      <c r="U42" s="198"/>
      <c r="V42" s="198"/>
    </row>
    <row r="43" spans="2:22" s="199" customFormat="1" ht="25.5" x14ac:dyDescent="0.2">
      <c r="B43" s="200"/>
      <c r="C43" s="201"/>
      <c r="D43" s="209" t="s">
        <v>488</v>
      </c>
      <c r="E43" s="203" t="s">
        <v>70</v>
      </c>
      <c r="F43" s="204">
        <v>0</v>
      </c>
      <c r="G43" s="205"/>
      <c r="H43" s="206">
        <f t="shared" si="0"/>
        <v>0</v>
      </c>
      <c r="I43" s="207"/>
      <c r="J43" s="208"/>
      <c r="K43" s="208"/>
      <c r="L43" s="208"/>
      <c r="M43" s="208"/>
      <c r="N43" s="208"/>
      <c r="O43" s="208"/>
      <c r="P43" s="198"/>
      <c r="Q43" s="198"/>
      <c r="R43" s="198"/>
      <c r="S43" s="198"/>
      <c r="T43" s="198"/>
      <c r="U43" s="198"/>
      <c r="V43" s="198"/>
    </row>
    <row r="44" spans="2:22" s="199" customFormat="1" x14ac:dyDescent="0.2">
      <c r="B44" s="200"/>
      <c r="C44" s="201"/>
      <c r="D44" s="209" t="s">
        <v>489</v>
      </c>
      <c r="E44" s="203" t="s">
        <v>61</v>
      </c>
      <c r="F44" s="204">
        <v>1</v>
      </c>
      <c r="G44" s="205"/>
      <c r="H44" s="206">
        <f t="shared" si="0"/>
        <v>0</v>
      </c>
      <c r="I44" s="207"/>
      <c r="J44" s="208"/>
      <c r="K44" s="208"/>
      <c r="L44" s="208"/>
      <c r="M44" s="208"/>
      <c r="N44" s="208"/>
      <c r="O44" s="208"/>
      <c r="P44" s="198"/>
      <c r="Q44" s="198"/>
      <c r="R44" s="198"/>
      <c r="S44" s="198"/>
      <c r="T44" s="198"/>
      <c r="U44" s="198"/>
      <c r="V44" s="198"/>
    </row>
    <row r="45" spans="2:22" s="199" customFormat="1" x14ac:dyDescent="0.2">
      <c r="B45" s="200"/>
      <c r="C45" s="201"/>
      <c r="D45" s="209" t="s">
        <v>524</v>
      </c>
      <c r="E45" s="203" t="s">
        <v>61</v>
      </c>
      <c r="F45" s="204">
        <v>1</v>
      </c>
      <c r="G45" s="205"/>
      <c r="H45" s="206">
        <f t="shared" si="0"/>
        <v>0</v>
      </c>
      <c r="I45" s="207"/>
      <c r="J45" s="208"/>
      <c r="K45" s="208"/>
      <c r="L45" s="208"/>
      <c r="M45" s="208"/>
      <c r="N45" s="208"/>
      <c r="O45" s="208"/>
      <c r="P45" s="198"/>
      <c r="Q45" s="198"/>
      <c r="R45" s="198"/>
      <c r="S45" s="198"/>
      <c r="T45" s="198"/>
      <c r="U45" s="198"/>
      <c r="V45" s="198"/>
    </row>
    <row r="46" spans="2:22" s="199" customFormat="1" x14ac:dyDescent="0.2">
      <c r="B46" s="200"/>
      <c r="C46" s="201"/>
      <c r="D46" s="209" t="s">
        <v>490</v>
      </c>
      <c r="E46" s="203" t="s">
        <v>61</v>
      </c>
      <c r="F46" s="204">
        <v>1</v>
      </c>
      <c r="G46" s="205"/>
      <c r="H46" s="206">
        <f t="shared" si="0"/>
        <v>0</v>
      </c>
      <c r="I46" s="207"/>
      <c r="J46" s="208"/>
      <c r="K46" s="208"/>
      <c r="L46" s="208"/>
      <c r="M46" s="208"/>
      <c r="N46" s="208"/>
      <c r="O46" s="208"/>
      <c r="P46" s="198"/>
      <c r="Q46" s="198"/>
      <c r="R46" s="198"/>
      <c r="S46" s="198"/>
      <c r="T46" s="198"/>
      <c r="U46" s="198"/>
      <c r="V46" s="198"/>
    </row>
    <row r="47" spans="2:22" s="199" customFormat="1" ht="25.5" x14ac:dyDescent="0.2">
      <c r="B47" s="200"/>
      <c r="C47" s="201"/>
      <c r="D47" s="209" t="s">
        <v>529</v>
      </c>
      <c r="E47" s="203" t="s">
        <v>61</v>
      </c>
      <c r="F47" s="204">
        <v>1</v>
      </c>
      <c r="G47" s="205"/>
      <c r="H47" s="206">
        <f t="shared" si="0"/>
        <v>0</v>
      </c>
      <c r="I47" s="207"/>
      <c r="J47" s="208"/>
      <c r="K47" s="208"/>
      <c r="L47" s="208"/>
      <c r="M47" s="208"/>
      <c r="N47" s="208"/>
      <c r="O47" s="208"/>
      <c r="P47" s="198"/>
      <c r="Q47" s="198"/>
      <c r="R47" s="198"/>
      <c r="S47" s="198"/>
      <c r="T47" s="198"/>
      <c r="U47" s="198"/>
      <c r="V47" s="198"/>
    </row>
    <row r="48" spans="2:22" s="199" customFormat="1" x14ac:dyDescent="0.2">
      <c r="B48" s="200"/>
      <c r="C48" s="201"/>
      <c r="D48" s="209" t="s">
        <v>530</v>
      </c>
      <c r="E48" s="203" t="s">
        <v>61</v>
      </c>
      <c r="F48" s="204">
        <v>1</v>
      </c>
      <c r="G48" s="210"/>
      <c r="H48" s="206">
        <f t="shared" si="0"/>
        <v>0</v>
      </c>
      <c r="I48" s="207"/>
      <c r="J48" s="208"/>
      <c r="K48" s="208"/>
      <c r="L48" s="208"/>
      <c r="M48" s="208"/>
      <c r="N48" s="208"/>
      <c r="O48" s="208"/>
      <c r="P48" s="198"/>
      <c r="Q48" s="198"/>
      <c r="R48" s="198"/>
      <c r="S48" s="198"/>
      <c r="T48" s="198"/>
      <c r="U48" s="198"/>
      <c r="V48" s="198"/>
    </row>
    <row r="49" spans="2:22" s="199" customFormat="1" x14ac:dyDescent="0.2">
      <c r="B49" s="200"/>
      <c r="C49" s="201"/>
      <c r="D49" s="209" t="s">
        <v>525</v>
      </c>
      <c r="E49" s="203" t="s">
        <v>61</v>
      </c>
      <c r="F49" s="204">
        <v>0</v>
      </c>
      <c r="G49" s="210"/>
      <c r="H49" s="206">
        <f t="shared" si="0"/>
        <v>0</v>
      </c>
      <c r="I49" s="207"/>
      <c r="J49" s="208"/>
      <c r="K49" s="208"/>
      <c r="L49" s="208"/>
      <c r="M49" s="208"/>
      <c r="N49" s="208"/>
      <c r="O49" s="208"/>
      <c r="P49" s="198"/>
      <c r="Q49" s="198"/>
      <c r="R49" s="198"/>
      <c r="S49" s="198"/>
      <c r="T49" s="198"/>
      <c r="U49" s="198"/>
      <c r="V49" s="198"/>
    </row>
    <row r="50" spans="2:22" s="199" customFormat="1" ht="25.5" x14ac:dyDescent="0.2">
      <c r="B50" s="200"/>
      <c r="C50" s="211"/>
      <c r="D50" s="212" t="s">
        <v>526</v>
      </c>
      <c r="E50" s="213"/>
      <c r="F50" s="214"/>
      <c r="G50" s="215"/>
      <c r="H50" s="216" t="str">
        <f t="shared" si="0"/>
        <v xml:space="preserve"> </v>
      </c>
      <c r="I50" s="207"/>
      <c r="J50" s="208"/>
      <c r="K50" s="208"/>
      <c r="L50" s="208"/>
      <c r="M50" s="208"/>
      <c r="N50" s="208"/>
      <c r="O50" s="208"/>
      <c r="P50" s="198"/>
      <c r="Q50" s="198"/>
      <c r="R50" s="198"/>
      <c r="S50" s="198"/>
      <c r="T50" s="198"/>
      <c r="U50" s="198"/>
      <c r="V50" s="198"/>
    </row>
    <row r="51" spans="2:22" s="191" customFormat="1" ht="89.25" x14ac:dyDescent="0.2">
      <c r="C51" s="217">
        <v>2</v>
      </c>
      <c r="D51" s="177" t="s">
        <v>662</v>
      </c>
      <c r="E51" s="217" t="s">
        <v>24</v>
      </c>
      <c r="F51" s="218">
        <f>+N51</f>
        <v>144</v>
      </c>
      <c r="G51" s="210"/>
      <c r="H51" s="206">
        <f t="shared" si="0"/>
        <v>0</v>
      </c>
      <c r="J51" s="198">
        <v>16</v>
      </c>
      <c r="K51" s="198">
        <v>6</v>
      </c>
      <c r="L51" s="198"/>
      <c r="M51" s="198">
        <v>1</v>
      </c>
      <c r="N51" s="198">
        <f>+J51*K51*M51+P51*Q51</f>
        <v>144</v>
      </c>
      <c r="O51" s="198"/>
      <c r="P51" s="198">
        <v>8</v>
      </c>
      <c r="Q51" s="198">
        <v>6</v>
      </c>
      <c r="R51" s="198"/>
      <c r="S51" s="198"/>
      <c r="T51" s="198"/>
      <c r="U51" s="198"/>
      <c r="V51" s="198"/>
    </row>
    <row r="52" spans="2:22" s="191" customFormat="1" ht="38.25" x14ac:dyDescent="0.2">
      <c r="C52" s="217">
        <v>3</v>
      </c>
      <c r="D52" s="177" t="s">
        <v>538</v>
      </c>
      <c r="E52" s="217" t="s">
        <v>61</v>
      </c>
      <c r="F52" s="218">
        <v>1</v>
      </c>
      <c r="G52" s="210"/>
      <c r="H52" s="206"/>
      <c r="J52" s="198"/>
      <c r="K52" s="198"/>
      <c r="L52" s="198"/>
      <c r="M52" s="198"/>
      <c r="N52" s="198"/>
      <c r="O52" s="198"/>
      <c r="P52" s="198"/>
      <c r="Q52" s="198"/>
      <c r="R52" s="198"/>
      <c r="S52" s="198"/>
      <c r="T52" s="198"/>
      <c r="U52" s="198"/>
      <c r="V52" s="198"/>
    </row>
    <row r="53" spans="2:22" s="191" customFormat="1" ht="25.5" x14ac:dyDescent="0.2">
      <c r="C53" s="217">
        <v>4</v>
      </c>
      <c r="D53" s="177" t="s">
        <v>527</v>
      </c>
      <c r="E53" s="217" t="s">
        <v>24</v>
      </c>
      <c r="F53" s="218">
        <v>500</v>
      </c>
      <c r="G53" s="210"/>
      <c r="H53" s="206">
        <f t="shared" si="0"/>
        <v>0</v>
      </c>
      <c r="J53" s="198"/>
      <c r="K53" s="198"/>
      <c r="L53" s="198"/>
      <c r="M53" s="198"/>
      <c r="N53" s="198"/>
      <c r="O53" s="198"/>
      <c r="P53" s="198"/>
      <c r="Q53" s="198"/>
      <c r="R53" s="198"/>
      <c r="S53" s="198"/>
      <c r="T53" s="198"/>
      <c r="U53" s="198"/>
      <c r="V53" s="198"/>
    </row>
    <row r="54" spans="2:22" s="191" customFormat="1" x14ac:dyDescent="0.2">
      <c r="C54" s="217">
        <v>5</v>
      </c>
      <c r="D54" s="177" t="s">
        <v>528</v>
      </c>
      <c r="E54" s="217" t="s">
        <v>61</v>
      </c>
      <c r="F54" s="218">
        <v>1</v>
      </c>
      <c r="G54" s="210"/>
      <c r="H54" s="206">
        <f t="shared" si="0"/>
        <v>0</v>
      </c>
      <c r="J54" s="198"/>
      <c r="K54" s="198"/>
      <c r="L54" s="198"/>
      <c r="M54" s="198"/>
      <c r="N54" s="198"/>
      <c r="O54" s="198"/>
      <c r="P54" s="198"/>
      <c r="Q54" s="198"/>
      <c r="R54" s="198"/>
      <c r="S54" s="198"/>
      <c r="T54" s="198"/>
      <c r="U54" s="198"/>
      <c r="V54" s="198"/>
    </row>
    <row r="55" spans="2:22" x14ac:dyDescent="0.2">
      <c r="B55" s="100"/>
      <c r="C55" s="114"/>
      <c r="D55" s="115"/>
      <c r="E55" s="116"/>
      <c r="F55" s="171"/>
      <c r="G55" s="144"/>
      <c r="H55" s="118"/>
      <c r="I55" s="113"/>
      <c r="J55" s="105"/>
      <c r="K55" s="105"/>
      <c r="L55" s="105"/>
      <c r="M55" s="105"/>
      <c r="N55" s="105"/>
      <c r="O55" s="105"/>
    </row>
    <row r="56" spans="2:22" x14ac:dyDescent="0.2">
      <c r="B56" s="100"/>
      <c r="C56" s="114"/>
      <c r="D56" s="115"/>
      <c r="E56" s="116"/>
      <c r="F56" s="171"/>
      <c r="G56" s="144"/>
      <c r="H56" s="118"/>
      <c r="I56" s="113"/>
      <c r="J56" s="105"/>
      <c r="K56" s="105"/>
      <c r="L56" s="105"/>
      <c r="M56" s="105"/>
      <c r="N56" s="105"/>
      <c r="O56" s="105"/>
    </row>
    <row r="57" spans="2:22" x14ac:dyDescent="0.2">
      <c r="B57" s="100"/>
      <c r="C57" s="122">
        <v>6</v>
      </c>
      <c r="D57" s="162" t="s">
        <v>512</v>
      </c>
      <c r="E57" s="124"/>
      <c r="F57" s="125"/>
      <c r="G57" s="144"/>
      <c r="H57" s="118">
        <f>SUM(H41:H56)</f>
        <v>0</v>
      </c>
      <c r="I57" s="113"/>
      <c r="J57" s="105"/>
      <c r="K57" s="105"/>
      <c r="L57" s="105"/>
      <c r="M57" s="105"/>
      <c r="N57" s="105"/>
      <c r="O57" s="105"/>
    </row>
    <row r="58" spans="2:22" x14ac:dyDescent="0.2">
      <c r="B58" s="100"/>
      <c r="C58" s="122">
        <v>7</v>
      </c>
      <c r="D58" s="162" t="s">
        <v>531</v>
      </c>
      <c r="E58" s="124"/>
      <c r="F58" s="125"/>
      <c r="G58" s="144"/>
      <c r="H58" s="118">
        <f>SUM(H41:H56)</f>
        <v>0</v>
      </c>
      <c r="I58" s="113"/>
      <c r="J58" s="105"/>
      <c r="K58" s="105"/>
      <c r="L58" s="105"/>
      <c r="M58" s="105"/>
      <c r="N58" s="105"/>
      <c r="O58" s="105"/>
    </row>
    <row r="59" spans="2:22" x14ac:dyDescent="0.2">
      <c r="B59" s="100"/>
      <c r="C59" s="128"/>
      <c r="D59" s="129"/>
      <c r="E59" s="101"/>
      <c r="F59" s="102"/>
      <c r="G59" s="130"/>
      <c r="H59" s="131"/>
      <c r="I59" s="113"/>
      <c r="J59" s="105"/>
      <c r="K59" s="105"/>
      <c r="L59" s="105"/>
      <c r="M59" s="105"/>
      <c r="N59" s="105"/>
      <c r="O59" s="105"/>
    </row>
    <row r="60" spans="2:22" x14ac:dyDescent="0.2">
      <c r="B60" s="100"/>
      <c r="C60" s="132"/>
      <c r="D60" s="133"/>
      <c r="E60" s="134"/>
      <c r="F60" s="135"/>
      <c r="G60" s="136"/>
      <c r="H60" s="137"/>
      <c r="I60" s="113"/>
      <c r="J60" s="105"/>
      <c r="K60" s="105"/>
      <c r="L60" s="105"/>
      <c r="M60" s="105"/>
      <c r="N60" s="105"/>
      <c r="O60" s="105"/>
    </row>
  </sheetData>
  <sheetProtection algorithmName="SHA-512" hashValue="mMbqtRTZD0oat3kuQ7HsuyBymYtjTDnCujnyHNYt6lXBggzK9f4lCZ1FCjymQkcL3t4T1h/O6fSLRdj+kq8kbg==" saltValue="y0QQhhWaB/kk/rcIXrbAVg==" spinCount="100000" sheet="1" objects="1" scenarios="1" selectLockedCells="1"/>
  <mergeCells count="29">
    <mergeCell ref="E4:H4"/>
    <mergeCell ref="E6:H6"/>
    <mergeCell ref="D10:H10"/>
    <mergeCell ref="D11:H11"/>
    <mergeCell ref="D12:H12"/>
    <mergeCell ref="D24:H24"/>
    <mergeCell ref="D13:H13"/>
    <mergeCell ref="D14:H14"/>
    <mergeCell ref="D15:H15"/>
    <mergeCell ref="D16:H16"/>
    <mergeCell ref="D17:H17"/>
    <mergeCell ref="D18:H18"/>
    <mergeCell ref="D19:H19"/>
    <mergeCell ref="D20:H20"/>
    <mergeCell ref="D21:H21"/>
    <mergeCell ref="D22:H22"/>
    <mergeCell ref="D23:H23"/>
    <mergeCell ref="D36:H36"/>
    <mergeCell ref="D25:H25"/>
    <mergeCell ref="D26:H26"/>
    <mergeCell ref="D27:H27"/>
    <mergeCell ref="D28:H28"/>
    <mergeCell ref="D29:H29"/>
    <mergeCell ref="D30:H30"/>
    <mergeCell ref="D31:H31"/>
    <mergeCell ref="D32:H32"/>
    <mergeCell ref="D33:H33"/>
    <mergeCell ref="D34:H34"/>
    <mergeCell ref="D35:H35"/>
  </mergeCells>
  <pageMargins left="0.7" right="0.7" top="0.75" bottom="0.75" header="0.3" footer="0.3"/>
  <pageSetup paperSize="9" scale="7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G74"/>
  <sheetViews>
    <sheetView zoomScaleNormal="100" workbookViewId="0">
      <selection activeCell="G11" sqref="G11"/>
    </sheetView>
  </sheetViews>
  <sheetFormatPr defaultColWidth="9.140625" defaultRowHeight="12.75" x14ac:dyDescent="0.2"/>
  <cols>
    <col min="1" max="1" width="11.42578125" style="87" customWidth="1"/>
    <col min="2" max="2" width="5" style="87" customWidth="1"/>
    <col min="3" max="3" width="9.140625" style="165"/>
    <col min="4" max="4" width="60.7109375" style="87" customWidth="1"/>
    <col min="5" max="6" width="9.140625" style="87"/>
    <col min="7" max="8" width="12.42578125" style="87" customWidth="1"/>
    <col min="9" max="9" width="9.140625" style="87"/>
    <col min="10" max="15" width="9.140625" style="90"/>
    <col min="16" max="21" width="9.140625" style="105"/>
    <col min="22" max="22" width="9.140625" style="90"/>
    <col min="23" max="16384" width="9.140625" style="87"/>
  </cols>
  <sheetData>
    <row r="2" spans="3:59" s="77" customFormat="1" x14ac:dyDescent="0.2">
      <c r="C2" s="70"/>
      <c r="D2" s="71" t="s">
        <v>455</v>
      </c>
      <c r="E2" s="72"/>
      <c r="F2" s="73"/>
      <c r="G2" s="74"/>
      <c r="H2" s="75"/>
      <c r="I2" s="75"/>
      <c r="J2" s="76"/>
      <c r="K2" s="76"/>
      <c r="L2" s="76"/>
      <c r="M2" s="76"/>
      <c r="N2" s="76"/>
      <c r="O2" s="76"/>
      <c r="P2" s="233"/>
      <c r="Q2" s="233"/>
      <c r="R2" s="233"/>
      <c r="S2" s="233"/>
      <c r="T2" s="233"/>
      <c r="U2" s="233"/>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row>
    <row r="3" spans="3:59" s="77" customFormat="1" x14ac:dyDescent="0.2">
      <c r="C3" s="78"/>
      <c r="D3" s="172"/>
      <c r="E3" s="79"/>
      <c r="F3" s="73"/>
      <c r="G3" s="80"/>
      <c r="H3" s="75"/>
      <c r="I3" s="75"/>
      <c r="J3" s="76"/>
      <c r="K3" s="76"/>
      <c r="L3" s="76"/>
      <c r="M3" s="76"/>
      <c r="N3" s="76"/>
      <c r="O3" s="76"/>
      <c r="P3" s="233"/>
      <c r="Q3" s="233"/>
      <c r="R3" s="233"/>
      <c r="S3" s="233"/>
      <c r="T3" s="233"/>
      <c r="U3" s="233"/>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row>
    <row r="4" spans="3:59" s="77" customFormat="1" x14ac:dyDescent="0.2">
      <c r="C4" s="78"/>
      <c r="D4" s="71" t="s">
        <v>456</v>
      </c>
      <c r="E4" s="283" t="s">
        <v>721</v>
      </c>
      <c r="F4" s="284"/>
      <c r="G4" s="284"/>
      <c r="H4" s="284"/>
      <c r="I4" s="173"/>
      <c r="J4" s="76"/>
      <c r="K4" s="76"/>
      <c r="L4" s="76"/>
      <c r="M4" s="76"/>
      <c r="N4" s="76"/>
      <c r="O4" s="76"/>
      <c r="P4" s="233"/>
      <c r="Q4" s="233"/>
      <c r="R4" s="233"/>
      <c r="S4" s="233"/>
      <c r="T4" s="233"/>
      <c r="U4" s="233"/>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row>
    <row r="5" spans="3:59" s="77" customFormat="1" x14ac:dyDescent="0.2">
      <c r="C5" s="70"/>
      <c r="D5" s="81"/>
      <c r="E5" s="82"/>
      <c r="F5" s="73"/>
      <c r="G5" s="83"/>
      <c r="H5" s="84"/>
      <c r="I5" s="84"/>
      <c r="J5" s="76"/>
      <c r="K5" s="76"/>
      <c r="L5" s="76"/>
      <c r="M5" s="76"/>
      <c r="N5" s="76"/>
      <c r="O5" s="76"/>
      <c r="P5" s="233"/>
      <c r="Q5" s="233"/>
      <c r="R5" s="233"/>
      <c r="S5" s="233"/>
      <c r="T5" s="233"/>
      <c r="U5" s="233"/>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row>
    <row r="6" spans="3:59" s="77" customFormat="1" x14ac:dyDescent="0.2">
      <c r="C6" s="70"/>
      <c r="D6" s="85" t="s">
        <v>457</v>
      </c>
      <c r="E6" s="285" t="s">
        <v>533</v>
      </c>
      <c r="F6" s="286"/>
      <c r="G6" s="286"/>
      <c r="H6" s="286"/>
      <c r="I6" s="174"/>
      <c r="J6" s="76"/>
      <c r="K6" s="76"/>
      <c r="L6" s="76"/>
      <c r="M6" s="76"/>
      <c r="N6" s="76"/>
      <c r="O6" s="76"/>
      <c r="P6" s="233"/>
      <c r="Q6" s="233"/>
      <c r="R6" s="233"/>
      <c r="S6" s="233"/>
      <c r="T6" s="233"/>
      <c r="U6" s="233"/>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row>
    <row r="10" spans="3:59" s="199" customFormat="1" x14ac:dyDescent="0.2">
      <c r="C10" s="226">
        <v>0</v>
      </c>
      <c r="D10" s="227" t="s">
        <v>486</v>
      </c>
      <c r="E10" s="228" t="s">
        <v>9</v>
      </c>
      <c r="F10" s="229" t="s">
        <v>534</v>
      </c>
      <c r="G10" s="229" t="s">
        <v>535</v>
      </c>
      <c r="H10" s="229" t="s">
        <v>536</v>
      </c>
      <c r="J10" s="230" t="s">
        <v>483</v>
      </c>
      <c r="K10" s="230" t="s">
        <v>484</v>
      </c>
      <c r="L10" s="230" t="s">
        <v>16</v>
      </c>
      <c r="M10" s="230" t="s">
        <v>70</v>
      </c>
      <c r="N10" s="230" t="s">
        <v>537</v>
      </c>
      <c r="P10" s="208"/>
      <c r="Q10" s="208"/>
      <c r="R10" s="208"/>
      <c r="S10" s="208"/>
      <c r="T10" s="208"/>
      <c r="U10" s="208"/>
    </row>
    <row r="11" spans="3:59" s="191" customFormat="1" ht="25.5" x14ac:dyDescent="0.2">
      <c r="C11" s="217">
        <v>1</v>
      </c>
      <c r="D11" s="177" t="s">
        <v>539</v>
      </c>
      <c r="E11" s="217" t="s">
        <v>24</v>
      </c>
      <c r="F11" s="218">
        <f>TRUNC(+N11+0.5)</f>
        <v>416</v>
      </c>
      <c r="G11" s="210"/>
      <c r="H11" s="206">
        <f t="shared" ref="H11:H20" si="0">IF(F11=""," ",+F11*G11)</f>
        <v>0</v>
      </c>
      <c r="J11" s="230">
        <v>133.5</v>
      </c>
      <c r="K11" s="230">
        <v>192</v>
      </c>
      <c r="L11" s="230">
        <v>19.12</v>
      </c>
      <c r="M11" s="230"/>
      <c r="N11" s="230">
        <f>+J11+K11+L11+P11+Q11</f>
        <v>415.62</v>
      </c>
      <c r="P11" s="208">
        <v>20</v>
      </c>
      <c r="Q11" s="208">
        <v>51</v>
      </c>
      <c r="R11" s="208"/>
      <c r="S11" s="208"/>
      <c r="T11" s="208"/>
      <c r="U11" s="208"/>
    </row>
    <row r="12" spans="3:59" s="191" customFormat="1" ht="25.5" x14ac:dyDescent="0.2">
      <c r="C12" s="217">
        <v>2</v>
      </c>
      <c r="D12" s="177" t="s">
        <v>540</v>
      </c>
      <c r="E12" s="217" t="s">
        <v>27</v>
      </c>
      <c r="F12" s="218">
        <f>TRUNC(+N12+0.5)</f>
        <v>201</v>
      </c>
      <c r="G12" s="210"/>
      <c r="H12" s="206">
        <f t="shared" si="0"/>
        <v>0</v>
      </c>
      <c r="J12" s="230">
        <v>19.5</v>
      </c>
      <c r="K12" s="230">
        <v>11.1</v>
      </c>
      <c r="L12" s="230">
        <v>3.4</v>
      </c>
      <c r="M12" s="230"/>
      <c r="N12" s="230">
        <f>+((J12+J13)+(K12+K13)+(L12+L13)+(P13+P12)+(Q13+Q12))*2+13*0.6*2-L12-L13-P12-Q13</f>
        <v>200.56999999999996</v>
      </c>
      <c r="P12" s="208">
        <v>11.1</v>
      </c>
      <c r="Q12" s="208">
        <v>22</v>
      </c>
      <c r="R12" s="208"/>
      <c r="S12" s="208"/>
      <c r="T12" s="208"/>
      <c r="U12" s="208"/>
    </row>
    <row r="13" spans="3:59" s="191" customFormat="1" ht="25.5" x14ac:dyDescent="0.2">
      <c r="C13" s="217">
        <v>3</v>
      </c>
      <c r="D13" s="177" t="s">
        <v>541</v>
      </c>
      <c r="E13" s="217" t="s">
        <v>27</v>
      </c>
      <c r="F13" s="218">
        <f>+F12</f>
        <v>201</v>
      </c>
      <c r="G13" s="210"/>
      <c r="H13" s="206">
        <f t="shared" si="0"/>
        <v>0</v>
      </c>
      <c r="J13" s="230">
        <v>7.3</v>
      </c>
      <c r="K13" s="230">
        <v>17.3</v>
      </c>
      <c r="L13" s="230">
        <v>5.77</v>
      </c>
      <c r="M13" s="230"/>
      <c r="N13" s="230"/>
      <c r="P13" s="208">
        <v>1.75</v>
      </c>
      <c r="Q13" s="208">
        <v>6.8</v>
      </c>
      <c r="R13" s="208"/>
      <c r="S13" s="208"/>
      <c r="T13" s="208"/>
      <c r="U13" s="208"/>
    </row>
    <row r="14" spans="3:59" s="191" customFormat="1" ht="38.25" x14ac:dyDescent="0.2">
      <c r="C14" s="231">
        <v>4</v>
      </c>
      <c r="D14" s="177" t="s">
        <v>542</v>
      </c>
      <c r="E14" s="217" t="s">
        <v>27</v>
      </c>
      <c r="F14" s="218">
        <f>+N14</f>
        <v>25.799999999999997</v>
      </c>
      <c r="G14" s="210"/>
      <c r="H14" s="206">
        <f t="shared" si="0"/>
        <v>0</v>
      </c>
      <c r="J14" s="230">
        <v>1.2</v>
      </c>
      <c r="K14" s="230">
        <v>0.9</v>
      </c>
      <c r="L14" s="230">
        <v>1.5</v>
      </c>
      <c r="M14" s="230">
        <v>1.2</v>
      </c>
      <c r="N14" s="230">
        <f>+((J14+K14)+(4*0.25*2))*4+((L14+M14)+(4*0.25*2))*2</f>
        <v>25.799999999999997</v>
      </c>
      <c r="P14" s="208"/>
      <c r="Q14" s="208"/>
      <c r="R14" s="208"/>
      <c r="S14" s="208"/>
      <c r="T14" s="208"/>
      <c r="U14" s="208"/>
    </row>
    <row r="15" spans="3:59" s="191" customFormat="1" x14ac:dyDescent="0.2">
      <c r="C15" s="231">
        <v>5</v>
      </c>
      <c r="D15" s="177" t="s">
        <v>543</v>
      </c>
      <c r="E15" s="217" t="s">
        <v>70</v>
      </c>
      <c r="F15" s="218">
        <v>12</v>
      </c>
      <c r="G15" s="210"/>
      <c r="H15" s="206">
        <f t="shared" si="0"/>
        <v>0</v>
      </c>
      <c r="J15" s="230"/>
      <c r="K15" s="230"/>
      <c r="L15" s="230"/>
      <c r="M15" s="230"/>
      <c r="N15" s="230"/>
      <c r="P15" s="208"/>
      <c r="Q15" s="208"/>
      <c r="R15" s="208"/>
      <c r="S15" s="208"/>
      <c r="T15" s="208"/>
      <c r="U15" s="208"/>
    </row>
    <row r="16" spans="3:59" s="191" customFormat="1" ht="51" x14ac:dyDescent="0.2">
      <c r="C16" s="231">
        <v>6</v>
      </c>
      <c r="D16" s="219" t="s">
        <v>550</v>
      </c>
      <c r="E16" s="217" t="s">
        <v>70</v>
      </c>
      <c r="F16" s="218">
        <v>6</v>
      </c>
      <c r="G16" s="210"/>
      <c r="H16" s="206">
        <f t="shared" si="0"/>
        <v>0</v>
      </c>
      <c r="J16" s="230"/>
      <c r="K16" s="230"/>
      <c r="L16" s="230"/>
      <c r="M16" s="230"/>
      <c r="N16" s="230"/>
      <c r="P16" s="208"/>
      <c r="Q16" s="208"/>
      <c r="R16" s="208"/>
      <c r="S16" s="208"/>
      <c r="T16" s="208"/>
      <c r="U16" s="208"/>
    </row>
    <row r="17" spans="3:22" x14ac:dyDescent="0.2">
      <c r="C17" s="141"/>
      <c r="D17" s="142"/>
      <c r="E17" s="119"/>
      <c r="F17" s="143"/>
      <c r="G17" s="140"/>
      <c r="H17" s="118"/>
      <c r="J17" s="88"/>
      <c r="K17" s="88"/>
      <c r="L17" s="88"/>
      <c r="M17" s="88"/>
      <c r="N17" s="88"/>
      <c r="O17" s="89"/>
    </row>
    <row r="18" spans="3:22" x14ac:dyDescent="0.2">
      <c r="C18" s="141">
        <v>50</v>
      </c>
      <c r="D18" s="170" t="s">
        <v>552</v>
      </c>
      <c r="E18" s="141" t="s">
        <v>61</v>
      </c>
      <c r="F18" s="163">
        <v>0.05</v>
      </c>
      <c r="G18" s="158">
        <f>SUM(H11:H16)</f>
        <v>0</v>
      </c>
      <c r="H18" s="118">
        <f>+F18*G18</f>
        <v>0</v>
      </c>
      <c r="J18" s="88"/>
      <c r="K18" s="88"/>
      <c r="L18" s="88"/>
      <c r="M18" s="88"/>
      <c r="N18" s="88"/>
      <c r="O18" s="89"/>
    </row>
    <row r="19" spans="3:22" s="340" customFormat="1" x14ac:dyDescent="0.2">
      <c r="C19" s="335"/>
      <c r="D19" s="334"/>
      <c r="E19" s="335"/>
      <c r="F19" s="336"/>
      <c r="G19" s="341"/>
      <c r="H19" s="207" t="str">
        <f t="shared" si="0"/>
        <v xml:space="preserve"> </v>
      </c>
      <c r="J19" s="342"/>
      <c r="K19" s="342"/>
      <c r="L19" s="342"/>
      <c r="M19" s="342"/>
      <c r="N19" s="342"/>
      <c r="P19" s="343"/>
      <c r="Q19" s="343"/>
      <c r="R19" s="343"/>
      <c r="S19" s="343"/>
      <c r="T19" s="343"/>
      <c r="U19" s="343"/>
    </row>
    <row r="20" spans="3:22" s="340" customFormat="1" x14ac:dyDescent="0.2">
      <c r="C20" s="335"/>
      <c r="D20" s="334"/>
      <c r="E20" s="335"/>
      <c r="F20" s="336"/>
      <c r="G20" s="344"/>
      <c r="H20" s="207" t="str">
        <f t="shared" si="0"/>
        <v xml:space="preserve"> </v>
      </c>
      <c r="J20" s="342"/>
      <c r="K20" s="342"/>
      <c r="L20" s="342"/>
      <c r="M20" s="342"/>
      <c r="N20" s="342"/>
      <c r="P20" s="343"/>
      <c r="Q20" s="343"/>
      <c r="R20" s="343"/>
      <c r="S20" s="343"/>
      <c r="T20" s="343"/>
      <c r="U20" s="343"/>
    </row>
    <row r="21" spans="3:22" x14ac:dyDescent="0.2">
      <c r="C21" s="108" t="s">
        <v>7</v>
      </c>
      <c r="D21" s="109" t="s">
        <v>516</v>
      </c>
      <c r="E21" s="110"/>
      <c r="F21" s="111"/>
      <c r="G21" s="111"/>
      <c r="H21" s="111"/>
      <c r="J21" s="99" t="s">
        <v>483</v>
      </c>
      <c r="K21" s="99" t="s">
        <v>484</v>
      </c>
      <c r="L21" s="99" t="s">
        <v>16</v>
      </c>
      <c r="M21" s="99" t="s">
        <v>17</v>
      </c>
      <c r="N21" s="99" t="s">
        <v>485</v>
      </c>
      <c r="O21" s="89"/>
    </row>
    <row r="22" spans="3:22" s="100" customFormat="1" ht="38.25" x14ac:dyDescent="0.2">
      <c r="C22" s="138"/>
      <c r="D22" s="139" t="s">
        <v>491</v>
      </c>
      <c r="E22" s="138"/>
      <c r="F22" s="140"/>
      <c r="G22" s="140"/>
      <c r="H22" s="140"/>
      <c r="J22" s="103"/>
      <c r="K22" s="103"/>
      <c r="L22" s="103"/>
      <c r="M22" s="103"/>
      <c r="N22" s="103"/>
      <c r="O22" s="104"/>
      <c r="P22" s="105"/>
      <c r="Q22" s="105"/>
      <c r="R22" s="105"/>
      <c r="S22" s="105"/>
      <c r="T22" s="105"/>
      <c r="U22" s="105"/>
      <c r="V22" s="105"/>
    </row>
    <row r="23" spans="3:22" x14ac:dyDescent="0.2">
      <c r="C23" s="141">
        <v>1</v>
      </c>
      <c r="D23" s="142" t="s">
        <v>553</v>
      </c>
      <c r="E23" s="119"/>
      <c r="F23" s="143"/>
      <c r="G23" s="140"/>
      <c r="H23" s="118"/>
      <c r="J23" s="88"/>
      <c r="K23" s="88"/>
      <c r="L23" s="88"/>
      <c r="M23" s="88"/>
      <c r="N23" s="88"/>
      <c r="O23" s="89"/>
    </row>
    <row r="24" spans="3:22" x14ac:dyDescent="0.2">
      <c r="C24" s="141"/>
      <c r="D24" s="142" t="s">
        <v>544</v>
      </c>
      <c r="E24" s="119" t="s">
        <v>24</v>
      </c>
      <c r="F24" s="143">
        <f>+N24</f>
        <v>458.4</v>
      </c>
      <c r="G24" s="117"/>
      <c r="H24" s="118">
        <f t="shared" ref="H24:H31" si="1">IF(F24=""," ",+F24*G24)</f>
        <v>0</v>
      </c>
      <c r="J24" s="88"/>
      <c r="K24" s="88"/>
      <c r="L24" s="88"/>
      <c r="M24" s="88"/>
      <c r="N24" s="88">
        <v>458.4</v>
      </c>
      <c r="O24" s="89"/>
    </row>
    <row r="25" spans="3:22" x14ac:dyDescent="0.2">
      <c r="C25" s="141"/>
      <c r="D25" s="142" t="s">
        <v>545</v>
      </c>
      <c r="E25" s="119" t="s">
        <v>24</v>
      </c>
      <c r="F25" s="143">
        <f>+N25</f>
        <v>170.85</v>
      </c>
      <c r="G25" s="117"/>
      <c r="H25" s="118">
        <f t="shared" si="1"/>
        <v>0</v>
      </c>
      <c r="J25" s="88">
        <f>+F12</f>
        <v>201</v>
      </c>
      <c r="K25" s="88">
        <v>0.85</v>
      </c>
      <c r="L25" s="88"/>
      <c r="M25" s="88"/>
      <c r="N25" s="88">
        <f>+J25*K25</f>
        <v>170.85</v>
      </c>
      <c r="O25" s="89"/>
    </row>
    <row r="26" spans="3:22" x14ac:dyDescent="0.2">
      <c r="C26" s="141"/>
      <c r="D26" s="142" t="s">
        <v>546</v>
      </c>
      <c r="E26" s="119" t="s">
        <v>24</v>
      </c>
      <c r="F26" s="143">
        <f>+N26</f>
        <v>9.0299999999999976</v>
      </c>
      <c r="G26" s="117"/>
      <c r="H26" s="118">
        <f t="shared" si="1"/>
        <v>0</v>
      </c>
      <c r="J26" s="88">
        <f>+F14</f>
        <v>25.799999999999997</v>
      </c>
      <c r="K26" s="88">
        <v>0.35</v>
      </c>
      <c r="L26" s="88"/>
      <c r="M26" s="88"/>
      <c r="N26" s="88">
        <f>+J26*K26</f>
        <v>9.0299999999999976</v>
      </c>
      <c r="O26" s="89"/>
    </row>
    <row r="27" spans="3:22" ht="25.5" x14ac:dyDescent="0.2">
      <c r="C27" s="141">
        <v>2</v>
      </c>
      <c r="D27" s="142" t="s">
        <v>547</v>
      </c>
      <c r="E27" s="119" t="s">
        <v>70</v>
      </c>
      <c r="F27" s="143">
        <f>TRUNC(+F24)</f>
        <v>458</v>
      </c>
      <c r="G27" s="117"/>
      <c r="H27" s="118">
        <f t="shared" si="1"/>
        <v>0</v>
      </c>
      <c r="J27" s="88"/>
      <c r="K27" s="88"/>
      <c r="L27" s="88"/>
      <c r="M27" s="88"/>
      <c r="N27" s="88"/>
      <c r="O27" s="89"/>
    </row>
    <row r="28" spans="3:22" ht="51" x14ac:dyDescent="0.2">
      <c r="C28" s="141">
        <v>3</v>
      </c>
      <c r="D28" s="170" t="s">
        <v>548</v>
      </c>
      <c r="E28" s="119" t="s">
        <v>70</v>
      </c>
      <c r="F28" s="143">
        <v>9</v>
      </c>
      <c r="G28" s="117"/>
      <c r="H28" s="118">
        <f t="shared" si="1"/>
        <v>0</v>
      </c>
      <c r="J28" s="88"/>
      <c r="K28" s="88"/>
      <c r="L28" s="88"/>
      <c r="M28" s="88"/>
      <c r="N28" s="88"/>
      <c r="O28" s="89"/>
    </row>
    <row r="29" spans="3:22" ht="25.5" x14ac:dyDescent="0.2">
      <c r="C29" s="141">
        <v>4</v>
      </c>
      <c r="D29" s="170" t="s">
        <v>549</v>
      </c>
      <c r="E29" s="119" t="s">
        <v>70</v>
      </c>
      <c r="F29" s="143">
        <v>2</v>
      </c>
      <c r="G29" s="117"/>
      <c r="H29" s="118">
        <f t="shared" si="1"/>
        <v>0</v>
      </c>
      <c r="J29" s="88"/>
      <c r="K29" s="88"/>
      <c r="L29" s="88"/>
      <c r="M29" s="88"/>
      <c r="N29" s="88"/>
      <c r="O29" s="89"/>
    </row>
    <row r="30" spans="3:22" x14ac:dyDescent="0.2">
      <c r="C30" s="141"/>
      <c r="D30" s="142"/>
      <c r="E30" s="119"/>
      <c r="F30" s="143"/>
      <c r="G30" s="140"/>
      <c r="H30" s="118"/>
      <c r="J30" s="88"/>
      <c r="K30" s="88"/>
      <c r="L30" s="88"/>
      <c r="M30" s="88"/>
      <c r="N30" s="88"/>
      <c r="O30" s="89"/>
    </row>
    <row r="31" spans="3:22" s="127" customFormat="1" ht="25.5" x14ac:dyDescent="0.2">
      <c r="C31" s="179">
        <v>5</v>
      </c>
      <c r="D31" s="185" t="s">
        <v>551</v>
      </c>
      <c r="E31" s="179" t="s">
        <v>24</v>
      </c>
      <c r="F31" s="180">
        <f>+F11/2</f>
        <v>208</v>
      </c>
      <c r="G31" s="183"/>
      <c r="H31" s="184">
        <f t="shared" si="1"/>
        <v>0</v>
      </c>
      <c r="J31" s="156"/>
      <c r="K31" s="156"/>
      <c r="L31" s="156"/>
      <c r="M31" s="156"/>
      <c r="N31" s="156"/>
      <c r="O31" s="181"/>
      <c r="P31" s="234"/>
      <c r="Q31" s="234"/>
      <c r="R31" s="234"/>
      <c r="S31" s="234"/>
      <c r="T31" s="234"/>
      <c r="U31" s="234"/>
    </row>
    <row r="32" spans="3:22" s="127" customFormat="1" ht="38.25" x14ac:dyDescent="0.2">
      <c r="C32" s="179">
        <v>6</v>
      </c>
      <c r="D32" s="185" t="s">
        <v>586</v>
      </c>
      <c r="E32" s="179" t="s">
        <v>24</v>
      </c>
      <c r="F32" s="180">
        <f>+N32</f>
        <v>15.78</v>
      </c>
      <c r="G32" s="183"/>
      <c r="H32" s="184">
        <f>IF(F32=""," ",+F32*G32)</f>
        <v>0</v>
      </c>
      <c r="J32" s="156">
        <f>+J12</f>
        <v>19.5</v>
      </c>
      <c r="K32" s="156">
        <f>+Q13</f>
        <v>6.8</v>
      </c>
      <c r="L32" s="156">
        <v>0.6</v>
      </c>
      <c r="M32" s="156"/>
      <c r="N32" s="156">
        <f>+(J32+K32)*L32</f>
        <v>15.78</v>
      </c>
      <c r="O32" s="181"/>
      <c r="P32" s="234"/>
      <c r="Q32" s="234"/>
      <c r="R32" s="234"/>
      <c r="S32" s="234"/>
      <c r="T32" s="234"/>
      <c r="U32" s="234"/>
    </row>
    <row r="33" spans="3:22" s="127" customFormat="1" ht="38.25" x14ac:dyDescent="0.2">
      <c r="C33" s="179">
        <v>7</v>
      </c>
      <c r="D33" s="185" t="s">
        <v>587</v>
      </c>
      <c r="E33" s="179" t="s">
        <v>24</v>
      </c>
      <c r="F33" s="180">
        <f>+F32</f>
        <v>15.78</v>
      </c>
      <c r="G33" s="183"/>
      <c r="H33" s="184">
        <f>IF(F33=""," ",+F33*G33)</f>
        <v>0</v>
      </c>
      <c r="J33" s="156">
        <f>+J13</f>
        <v>7.3</v>
      </c>
      <c r="K33" s="156">
        <f>+Q14</f>
        <v>0</v>
      </c>
      <c r="L33" s="156">
        <v>0.6</v>
      </c>
      <c r="M33" s="156"/>
      <c r="N33" s="156">
        <f>+(J33+K33)*L33</f>
        <v>4.38</v>
      </c>
      <c r="O33" s="181"/>
      <c r="P33" s="234"/>
      <c r="Q33" s="234"/>
      <c r="R33" s="234"/>
      <c r="S33" s="234"/>
      <c r="T33" s="234"/>
      <c r="U33" s="234"/>
    </row>
    <row r="34" spans="3:22" x14ac:dyDescent="0.2">
      <c r="C34" s="141"/>
      <c r="D34" s="142"/>
      <c r="E34" s="119"/>
      <c r="F34" s="143"/>
      <c r="G34" s="140"/>
      <c r="H34" s="118"/>
      <c r="J34" s="88"/>
      <c r="K34" s="88"/>
      <c r="L34" s="88"/>
      <c r="M34" s="88"/>
      <c r="N34" s="88"/>
      <c r="O34" s="89"/>
    </row>
    <row r="35" spans="3:22" x14ac:dyDescent="0.2">
      <c r="C35" s="141">
        <v>50</v>
      </c>
      <c r="D35" s="170" t="s">
        <v>552</v>
      </c>
      <c r="E35" s="141" t="s">
        <v>61</v>
      </c>
      <c r="F35" s="163">
        <v>0.05</v>
      </c>
      <c r="G35" s="158">
        <f>SUM(H22:H33)</f>
        <v>0</v>
      </c>
      <c r="H35" s="118">
        <f>+F35*G35</f>
        <v>0</v>
      </c>
      <c r="J35" s="88"/>
      <c r="K35" s="88"/>
      <c r="L35" s="88"/>
      <c r="M35" s="88"/>
      <c r="N35" s="88"/>
      <c r="O35" s="89"/>
    </row>
    <row r="36" spans="3:22" s="146" customFormat="1" x14ac:dyDescent="0.2">
      <c r="C36" s="134"/>
      <c r="D36" s="133"/>
      <c r="E36" s="134"/>
      <c r="F36" s="135"/>
      <c r="G36" s="135"/>
      <c r="H36" s="135"/>
      <c r="J36" s="88"/>
      <c r="K36" s="88"/>
      <c r="L36" s="88"/>
      <c r="M36" s="88"/>
      <c r="N36" s="88"/>
      <c r="O36" s="147"/>
      <c r="P36" s="105"/>
      <c r="Q36" s="105"/>
      <c r="R36" s="105"/>
      <c r="S36" s="105"/>
      <c r="T36" s="105"/>
      <c r="U36" s="105"/>
    </row>
    <row r="37" spans="3:22" s="100" customFormat="1" x14ac:dyDescent="0.2">
      <c r="C37" s="148"/>
      <c r="D37" s="129"/>
      <c r="E37" s="148"/>
      <c r="F37" s="149"/>
      <c r="G37" s="149"/>
      <c r="H37" s="149"/>
      <c r="J37" s="103"/>
      <c r="K37" s="103"/>
      <c r="L37" s="103"/>
      <c r="M37" s="103"/>
      <c r="N37" s="103"/>
      <c r="O37" s="104"/>
      <c r="P37" s="105"/>
      <c r="Q37" s="105"/>
      <c r="R37" s="105"/>
      <c r="S37" s="105"/>
      <c r="T37" s="105"/>
      <c r="U37" s="105"/>
      <c r="V37" s="105"/>
    </row>
    <row r="38" spans="3:22" x14ac:dyDescent="0.2">
      <c r="C38" s="108" t="s">
        <v>65</v>
      </c>
      <c r="D38" s="109" t="s">
        <v>571</v>
      </c>
      <c r="E38" s="110"/>
      <c r="F38" s="111"/>
      <c r="G38" s="111"/>
      <c r="H38" s="111"/>
      <c r="J38" s="99" t="s">
        <v>483</v>
      </c>
      <c r="K38" s="99" t="s">
        <v>484</v>
      </c>
      <c r="L38" s="99" t="s">
        <v>16</v>
      </c>
      <c r="M38" s="99" t="s">
        <v>17</v>
      </c>
      <c r="N38" s="99" t="s">
        <v>485</v>
      </c>
      <c r="O38" s="89"/>
    </row>
    <row r="39" spans="3:22" s="100" customFormat="1" x14ac:dyDescent="0.2">
      <c r="C39" s="138"/>
      <c r="D39" s="139"/>
      <c r="E39" s="138"/>
      <c r="F39" s="140"/>
      <c r="G39" s="140"/>
      <c r="H39" s="140"/>
      <c r="J39" s="103"/>
      <c r="K39" s="103"/>
      <c r="L39" s="103"/>
      <c r="M39" s="103"/>
      <c r="N39" s="103"/>
      <c r="O39" s="104"/>
      <c r="P39" s="105"/>
      <c r="Q39" s="105"/>
      <c r="R39" s="105"/>
      <c r="S39" s="105"/>
      <c r="T39" s="105"/>
      <c r="U39" s="105"/>
      <c r="V39" s="105"/>
    </row>
    <row r="40" spans="3:22" s="146" customFormat="1" ht="76.5" x14ac:dyDescent="0.2">
      <c r="C40" s="141">
        <v>1</v>
      </c>
      <c r="D40" s="176" t="s">
        <v>567</v>
      </c>
      <c r="E40" s="141"/>
      <c r="F40" s="144"/>
      <c r="G40" s="140"/>
      <c r="H40" s="140"/>
      <c r="J40" s="88"/>
      <c r="K40" s="88"/>
      <c r="L40" s="88"/>
      <c r="M40" s="88"/>
      <c r="N40" s="88"/>
      <c r="O40" s="89"/>
      <c r="P40" s="105"/>
      <c r="Q40" s="105"/>
      <c r="R40" s="105"/>
      <c r="S40" s="105"/>
      <c r="T40" s="105"/>
      <c r="U40" s="105"/>
      <c r="V40" s="90"/>
    </row>
    <row r="41" spans="3:22" x14ac:dyDescent="0.2">
      <c r="C41" s="141"/>
      <c r="D41" s="142" t="s">
        <v>544</v>
      </c>
      <c r="E41" s="119" t="s">
        <v>24</v>
      </c>
      <c r="F41" s="143">
        <f>+F24</f>
        <v>458.4</v>
      </c>
      <c r="G41" s="117"/>
      <c r="H41" s="118">
        <f t="shared" ref="H41:H68" si="2">IF(F41=""," ",+F41*G41)</f>
        <v>0</v>
      </c>
      <c r="J41" s="88"/>
      <c r="K41" s="88"/>
      <c r="L41" s="88"/>
      <c r="M41" s="88"/>
      <c r="N41" s="88"/>
      <c r="O41" s="89"/>
    </row>
    <row r="42" spans="3:22" x14ac:dyDescent="0.2">
      <c r="C42" s="141"/>
      <c r="D42" s="142" t="s">
        <v>545</v>
      </c>
      <c r="E42" s="119" t="s">
        <v>24</v>
      </c>
      <c r="F42" s="143">
        <f>+F25</f>
        <v>170.85</v>
      </c>
      <c r="G42" s="117"/>
      <c r="H42" s="118">
        <f t="shared" si="2"/>
        <v>0</v>
      </c>
      <c r="J42" s="88"/>
      <c r="K42" s="88"/>
      <c r="L42" s="88"/>
      <c r="M42" s="88"/>
      <c r="N42" s="88"/>
      <c r="O42" s="89"/>
    </row>
    <row r="43" spans="3:22" x14ac:dyDescent="0.2">
      <c r="C43" s="141"/>
      <c r="D43" s="142" t="s">
        <v>546</v>
      </c>
      <c r="E43" s="119" t="s">
        <v>24</v>
      </c>
      <c r="F43" s="143">
        <f>+F26</f>
        <v>9.0299999999999976</v>
      </c>
      <c r="G43" s="117"/>
      <c r="H43" s="118">
        <f t="shared" si="2"/>
        <v>0</v>
      </c>
      <c r="J43" s="88"/>
      <c r="K43" s="88"/>
      <c r="L43" s="88"/>
      <c r="M43" s="88"/>
      <c r="N43" s="88"/>
      <c r="O43" s="89"/>
    </row>
    <row r="44" spans="3:22" ht="38.25" x14ac:dyDescent="0.2">
      <c r="C44" s="141">
        <v>2</v>
      </c>
      <c r="D44" s="175" t="s">
        <v>555</v>
      </c>
      <c r="E44" s="141" t="s">
        <v>61</v>
      </c>
      <c r="F44" s="144">
        <v>2</v>
      </c>
      <c r="G44" s="151"/>
      <c r="H44" s="152">
        <f>IF(F44=""," ",+F44*G44)</f>
        <v>0</v>
      </c>
      <c r="J44" s="88"/>
      <c r="K44" s="88"/>
      <c r="L44" s="88"/>
      <c r="M44" s="88"/>
      <c r="N44" s="88"/>
      <c r="O44" s="89"/>
    </row>
    <row r="45" spans="3:22" ht="51" x14ac:dyDescent="0.2">
      <c r="C45" s="141">
        <v>3</v>
      </c>
      <c r="D45" s="175" t="s">
        <v>554</v>
      </c>
      <c r="E45" s="141" t="s">
        <v>61</v>
      </c>
      <c r="F45" s="144">
        <f>+F28</f>
        <v>9</v>
      </c>
      <c r="G45" s="151"/>
      <c r="H45" s="152">
        <f t="shared" si="2"/>
        <v>0</v>
      </c>
      <c r="J45" s="88"/>
      <c r="K45" s="88"/>
      <c r="L45" s="88"/>
      <c r="M45" s="88"/>
      <c r="N45" s="88"/>
      <c r="O45" s="89"/>
    </row>
    <row r="46" spans="3:22" ht="51" x14ac:dyDescent="0.2">
      <c r="C46" s="141">
        <v>4</v>
      </c>
      <c r="D46" s="175" t="s">
        <v>556</v>
      </c>
      <c r="E46" s="141" t="s">
        <v>61</v>
      </c>
      <c r="F46" s="144">
        <v>2</v>
      </c>
      <c r="G46" s="151"/>
      <c r="H46" s="152">
        <f t="shared" si="2"/>
        <v>0</v>
      </c>
      <c r="J46" s="88"/>
      <c r="K46" s="88"/>
      <c r="L46" s="88"/>
      <c r="M46" s="88"/>
      <c r="N46" s="88"/>
      <c r="O46" s="89"/>
    </row>
    <row r="47" spans="3:22" ht="51" x14ac:dyDescent="0.2">
      <c r="C47" s="141">
        <v>5</v>
      </c>
      <c r="D47" s="175" t="s">
        <v>557</v>
      </c>
      <c r="E47" s="141" t="s">
        <v>61</v>
      </c>
      <c r="F47" s="144">
        <v>1</v>
      </c>
      <c r="G47" s="151"/>
      <c r="H47" s="152">
        <f>IF(F47=""," ",+F47*G47)</f>
        <v>0</v>
      </c>
      <c r="J47" s="88"/>
      <c r="K47" s="88"/>
      <c r="L47" s="88"/>
      <c r="M47" s="88"/>
      <c r="N47" s="88"/>
      <c r="O47" s="89"/>
    </row>
    <row r="48" spans="3:22" ht="25.5" x14ac:dyDescent="0.2">
      <c r="C48" s="141">
        <v>6</v>
      </c>
      <c r="D48" s="175" t="s">
        <v>558</v>
      </c>
      <c r="E48" s="141" t="s">
        <v>24</v>
      </c>
      <c r="F48" s="144">
        <f>+F41</f>
        <v>458.4</v>
      </c>
      <c r="G48" s="151"/>
      <c r="H48" s="152"/>
      <c r="J48" s="88"/>
      <c r="K48" s="88"/>
      <c r="L48" s="88"/>
      <c r="M48" s="88"/>
      <c r="N48" s="88"/>
      <c r="O48" s="89"/>
    </row>
    <row r="49" spans="3:22" ht="25.5" x14ac:dyDescent="0.2">
      <c r="C49" s="141">
        <v>7</v>
      </c>
      <c r="D49" s="177" t="s">
        <v>559</v>
      </c>
      <c r="E49" s="119" t="s">
        <v>24</v>
      </c>
      <c r="F49" s="143">
        <f>+F48*1.05</f>
        <v>481.32</v>
      </c>
      <c r="G49" s="117"/>
      <c r="H49" s="118"/>
      <c r="J49" s="88"/>
      <c r="K49" s="88"/>
      <c r="L49" s="88"/>
      <c r="M49" s="88"/>
      <c r="N49" s="88"/>
      <c r="O49" s="89"/>
    </row>
    <row r="50" spans="3:22" ht="38.25" x14ac:dyDescent="0.2">
      <c r="C50" s="141">
        <v>8</v>
      </c>
      <c r="D50" s="177" t="s">
        <v>560</v>
      </c>
      <c r="E50" s="119" t="s">
        <v>24</v>
      </c>
      <c r="F50" s="143">
        <f>+F48</f>
        <v>458.4</v>
      </c>
      <c r="G50" s="117"/>
      <c r="H50" s="118"/>
      <c r="J50" s="88"/>
      <c r="K50" s="88"/>
      <c r="L50" s="88"/>
      <c r="M50" s="88"/>
      <c r="N50" s="88"/>
      <c r="O50" s="89"/>
    </row>
    <row r="51" spans="3:22" ht="63.75" x14ac:dyDescent="0.2">
      <c r="C51" s="141">
        <v>9</v>
      </c>
      <c r="D51" s="177" t="s">
        <v>562</v>
      </c>
      <c r="E51" s="119" t="s">
        <v>27</v>
      </c>
      <c r="F51" s="143">
        <f>+F13</f>
        <v>201</v>
      </c>
      <c r="G51" s="117"/>
      <c r="H51" s="118"/>
      <c r="J51" s="88"/>
      <c r="K51" s="88"/>
      <c r="L51" s="88"/>
      <c r="M51" s="88"/>
      <c r="N51" s="88"/>
      <c r="O51" s="89"/>
    </row>
    <row r="52" spans="3:22" ht="63.75" x14ac:dyDescent="0.2">
      <c r="C52" s="141">
        <v>9</v>
      </c>
      <c r="D52" s="177" t="s">
        <v>564</v>
      </c>
      <c r="E52" s="119" t="s">
        <v>27</v>
      </c>
      <c r="F52" s="143">
        <f>+F14</f>
        <v>25.799999999999997</v>
      </c>
      <c r="G52" s="117"/>
      <c r="H52" s="118"/>
      <c r="J52" s="88"/>
      <c r="K52" s="88"/>
      <c r="L52" s="88"/>
      <c r="M52" s="88"/>
      <c r="N52" s="88"/>
      <c r="O52" s="89"/>
    </row>
    <row r="53" spans="3:22" ht="51" x14ac:dyDescent="0.2">
      <c r="C53" s="141">
        <v>10</v>
      </c>
      <c r="D53" s="170" t="s">
        <v>563</v>
      </c>
      <c r="E53" s="119" t="s">
        <v>27</v>
      </c>
      <c r="F53" s="143">
        <f>+F51+F52</f>
        <v>226.8</v>
      </c>
      <c r="G53" s="117"/>
      <c r="H53" s="118">
        <f t="shared" si="2"/>
        <v>0</v>
      </c>
      <c r="J53" s="88"/>
      <c r="K53" s="88"/>
      <c r="L53" s="88"/>
      <c r="M53" s="88"/>
      <c r="N53" s="88"/>
      <c r="O53" s="89"/>
    </row>
    <row r="54" spans="3:22" s="146" customFormat="1" ht="76.5" x14ac:dyDescent="0.2">
      <c r="C54" s="141">
        <v>11</v>
      </c>
      <c r="D54" s="170" t="s">
        <v>565</v>
      </c>
      <c r="E54" s="145" t="s">
        <v>27</v>
      </c>
      <c r="F54" s="121">
        <f>+F12+J12+K12+P13+Q13+20</f>
        <v>260.14999999999998</v>
      </c>
      <c r="G54" s="117"/>
      <c r="H54" s="118">
        <f t="shared" si="2"/>
        <v>0</v>
      </c>
      <c r="J54" s="88"/>
      <c r="K54" s="88"/>
      <c r="L54" s="88"/>
      <c r="M54" s="88"/>
      <c r="N54" s="88"/>
      <c r="O54" s="147"/>
      <c r="P54" s="105"/>
      <c r="Q54" s="105"/>
      <c r="R54" s="105"/>
      <c r="S54" s="105"/>
      <c r="T54" s="105"/>
      <c r="U54" s="105"/>
    </row>
    <row r="55" spans="3:22" x14ac:dyDescent="0.2">
      <c r="C55" s="141">
        <v>12</v>
      </c>
      <c r="D55" s="177" t="s">
        <v>566</v>
      </c>
      <c r="E55" s="141" t="s">
        <v>61</v>
      </c>
      <c r="F55" s="144">
        <v>1</v>
      </c>
      <c r="G55" s="151"/>
      <c r="H55" s="152">
        <f t="shared" si="2"/>
        <v>0</v>
      </c>
      <c r="J55" s="88"/>
      <c r="K55" s="88"/>
      <c r="L55" s="88"/>
      <c r="M55" s="88"/>
      <c r="N55" s="88"/>
      <c r="O55" s="89"/>
    </row>
    <row r="56" spans="3:22" s="146" customFormat="1" ht="63.75" x14ac:dyDescent="0.2">
      <c r="C56" s="141">
        <v>13</v>
      </c>
      <c r="D56" s="177" t="s">
        <v>568</v>
      </c>
      <c r="E56" s="141" t="s">
        <v>70</v>
      </c>
      <c r="F56" s="144">
        <f>+F45+F46+F47</f>
        <v>12</v>
      </c>
      <c r="G56" s="158"/>
      <c r="H56" s="159">
        <f t="shared" si="2"/>
        <v>0</v>
      </c>
      <c r="J56" s="88"/>
      <c r="K56" s="88"/>
      <c r="L56" s="88"/>
      <c r="M56" s="88"/>
      <c r="N56" s="88"/>
      <c r="O56" s="89"/>
      <c r="P56" s="105"/>
      <c r="Q56" s="105"/>
      <c r="R56" s="105"/>
      <c r="S56" s="105"/>
      <c r="T56" s="105"/>
      <c r="U56" s="105"/>
      <c r="V56" s="90"/>
    </row>
    <row r="57" spans="3:22" s="146" customFormat="1" ht="25.5" x14ac:dyDescent="0.2">
      <c r="C57" s="141">
        <v>14</v>
      </c>
      <c r="D57" s="177" t="s">
        <v>574</v>
      </c>
      <c r="E57" s="141" t="s">
        <v>70</v>
      </c>
      <c r="F57" s="144">
        <f>+F53</f>
        <v>226.8</v>
      </c>
      <c r="G57" s="158"/>
      <c r="H57" s="159">
        <f t="shared" si="2"/>
        <v>0</v>
      </c>
      <c r="J57" s="88"/>
      <c r="K57" s="88"/>
      <c r="L57" s="88"/>
      <c r="M57" s="88"/>
      <c r="N57" s="88"/>
      <c r="O57" s="89"/>
      <c r="P57" s="105"/>
      <c r="Q57" s="105"/>
      <c r="R57" s="105"/>
      <c r="S57" s="105"/>
      <c r="T57" s="105"/>
      <c r="U57" s="105"/>
      <c r="V57" s="90"/>
    </row>
    <row r="58" spans="3:22" s="146" customFormat="1" ht="38.25" x14ac:dyDescent="0.2">
      <c r="C58" s="141">
        <v>15</v>
      </c>
      <c r="D58" s="177" t="s">
        <v>572</v>
      </c>
      <c r="E58" s="141" t="s">
        <v>70</v>
      </c>
      <c r="F58" s="144">
        <f>+F14</f>
        <v>25.799999999999997</v>
      </c>
      <c r="G58" s="158"/>
      <c r="H58" s="159">
        <f t="shared" si="2"/>
        <v>0</v>
      </c>
      <c r="J58" s="88"/>
      <c r="K58" s="88"/>
      <c r="L58" s="88"/>
      <c r="M58" s="88"/>
      <c r="N58" s="88"/>
      <c r="O58" s="89"/>
      <c r="P58" s="105"/>
      <c r="Q58" s="105"/>
      <c r="R58" s="105"/>
      <c r="S58" s="105"/>
      <c r="T58" s="105"/>
      <c r="U58" s="105"/>
      <c r="V58" s="90"/>
    </row>
    <row r="59" spans="3:22" s="146" customFormat="1" ht="25.5" x14ac:dyDescent="0.2">
      <c r="C59" s="141">
        <v>16</v>
      </c>
      <c r="D59" s="177" t="s">
        <v>573</v>
      </c>
      <c r="E59" s="141" t="s">
        <v>70</v>
      </c>
      <c r="F59" s="144">
        <f>+F15</f>
        <v>12</v>
      </c>
      <c r="G59" s="158"/>
      <c r="H59" s="159">
        <f>IF(F59=""," ",+F59*G59)</f>
        <v>0</v>
      </c>
      <c r="J59" s="88"/>
      <c r="K59" s="88"/>
      <c r="L59" s="88"/>
      <c r="M59" s="88"/>
      <c r="N59" s="88"/>
      <c r="O59" s="89"/>
      <c r="P59" s="105"/>
      <c r="Q59" s="105"/>
      <c r="R59" s="105"/>
      <c r="S59" s="105"/>
      <c r="T59" s="105"/>
      <c r="U59" s="105"/>
      <c r="V59" s="90"/>
    </row>
    <row r="60" spans="3:22" x14ac:dyDescent="0.2">
      <c r="C60" s="141"/>
      <c r="D60" s="177"/>
      <c r="E60" s="141"/>
      <c r="F60" s="144"/>
      <c r="G60" s="152"/>
      <c r="H60" s="152"/>
      <c r="J60" s="88"/>
      <c r="K60" s="88"/>
      <c r="L60" s="88"/>
      <c r="M60" s="88"/>
      <c r="N60" s="88"/>
      <c r="O60" s="89"/>
    </row>
    <row r="61" spans="3:22" s="127" customFormat="1" ht="25.5" x14ac:dyDescent="0.2">
      <c r="C61" s="178">
        <v>17</v>
      </c>
      <c r="D61" s="185" t="s">
        <v>569</v>
      </c>
      <c r="E61" s="179" t="s">
        <v>24</v>
      </c>
      <c r="F61" s="180">
        <f>+F31</f>
        <v>208</v>
      </c>
      <c r="G61" s="186"/>
      <c r="H61" s="184">
        <f t="shared" si="2"/>
        <v>0</v>
      </c>
      <c r="J61" s="156"/>
      <c r="K61" s="156"/>
      <c r="L61" s="156"/>
      <c r="M61" s="156"/>
      <c r="N61" s="156"/>
      <c r="O61" s="181"/>
      <c r="P61" s="235"/>
      <c r="Q61" s="235"/>
      <c r="R61" s="235"/>
      <c r="S61" s="235"/>
      <c r="T61" s="235"/>
      <c r="U61" s="235"/>
    </row>
    <row r="62" spans="3:22" s="127" customFormat="1" ht="25.5" x14ac:dyDescent="0.2">
      <c r="C62" s="178">
        <v>18</v>
      </c>
      <c r="D62" s="185" t="s">
        <v>570</v>
      </c>
      <c r="E62" s="179" t="s">
        <v>24</v>
      </c>
      <c r="F62" s="180">
        <f>+F31</f>
        <v>208</v>
      </c>
      <c r="G62" s="186"/>
      <c r="H62" s="184">
        <f t="shared" si="2"/>
        <v>0</v>
      </c>
      <c r="J62" s="156"/>
      <c r="K62" s="156"/>
      <c r="L62" s="156"/>
      <c r="M62" s="156"/>
      <c r="N62" s="156"/>
      <c r="O62" s="181"/>
      <c r="P62" s="235"/>
      <c r="Q62" s="235"/>
      <c r="R62" s="235"/>
      <c r="S62" s="235"/>
      <c r="T62" s="235"/>
      <c r="U62" s="235"/>
    </row>
    <row r="63" spans="3:22" s="127" customFormat="1" ht="51" x14ac:dyDescent="0.2">
      <c r="C63" s="178">
        <v>19</v>
      </c>
      <c r="D63" s="185" t="s">
        <v>575</v>
      </c>
      <c r="E63" s="179" t="s">
        <v>70</v>
      </c>
      <c r="F63" s="180">
        <v>6</v>
      </c>
      <c r="G63" s="186"/>
      <c r="H63" s="184">
        <f>IF(F63=""," ",+F63*G63)</f>
        <v>0</v>
      </c>
      <c r="J63" s="156"/>
      <c r="K63" s="156"/>
      <c r="L63" s="156"/>
      <c r="M63" s="156"/>
      <c r="N63" s="156"/>
      <c r="O63" s="181"/>
      <c r="P63" s="235"/>
      <c r="Q63" s="235"/>
      <c r="R63" s="235"/>
      <c r="S63" s="235"/>
      <c r="T63" s="235"/>
      <c r="U63" s="235"/>
    </row>
    <row r="64" spans="3:22" s="127" customFormat="1" ht="38.25" x14ac:dyDescent="0.2">
      <c r="C64" s="178">
        <v>20</v>
      </c>
      <c r="D64" s="185" t="s">
        <v>576</v>
      </c>
      <c r="E64" s="179" t="s">
        <v>27</v>
      </c>
      <c r="F64" s="180">
        <f>+N64</f>
        <v>15.2</v>
      </c>
      <c r="G64" s="186"/>
      <c r="H64" s="184">
        <f>IF(F64=""," ",+F64*G64)</f>
        <v>0</v>
      </c>
      <c r="J64" s="156">
        <v>1.2</v>
      </c>
      <c r="K64" s="156">
        <v>1.5</v>
      </c>
      <c r="L64" s="156">
        <v>1</v>
      </c>
      <c r="M64" s="156">
        <v>0.3</v>
      </c>
      <c r="N64" s="156">
        <f>+(J64+M64)*2*3+(K64+M64)*2+(L64+M64)*2</f>
        <v>15.2</v>
      </c>
      <c r="O64" s="181"/>
      <c r="P64" s="235"/>
      <c r="Q64" s="235"/>
      <c r="R64" s="235"/>
      <c r="S64" s="235"/>
      <c r="T64" s="235"/>
      <c r="U64" s="235"/>
    </row>
    <row r="65" spans="2:22" s="127" customFormat="1" ht="38.25" x14ac:dyDescent="0.2">
      <c r="C65" s="178">
        <v>21</v>
      </c>
      <c r="D65" s="185" t="s">
        <v>577</v>
      </c>
      <c r="E65" s="179" t="s">
        <v>70</v>
      </c>
      <c r="F65" s="180">
        <v>9</v>
      </c>
      <c r="G65" s="186"/>
      <c r="H65" s="184">
        <f>IF(F65=""," ",+F65*G65)</f>
        <v>0</v>
      </c>
      <c r="J65" s="156">
        <v>1.2</v>
      </c>
      <c r="K65" s="156">
        <v>1.5</v>
      </c>
      <c r="L65" s="156">
        <v>1</v>
      </c>
      <c r="M65" s="156">
        <v>0.3</v>
      </c>
      <c r="N65" s="156">
        <f>+(J65+M65)*2*3+(K65+M65)*2+(L65+M65)*2</f>
        <v>15.2</v>
      </c>
      <c r="O65" s="181"/>
      <c r="P65" s="235"/>
      <c r="Q65" s="235"/>
      <c r="R65" s="235"/>
      <c r="S65" s="235"/>
      <c r="T65" s="235"/>
      <c r="U65" s="235"/>
    </row>
    <row r="66" spans="2:22" s="127" customFormat="1" ht="38.25" x14ac:dyDescent="0.2">
      <c r="C66" s="179">
        <v>22</v>
      </c>
      <c r="D66" s="185" t="s">
        <v>588</v>
      </c>
      <c r="E66" s="179" t="s">
        <v>24</v>
      </c>
      <c r="F66" s="180">
        <f>+N66</f>
        <v>15.78</v>
      </c>
      <c r="G66" s="183"/>
      <c r="H66" s="184">
        <f>IF(F66=""," ",+F66*G66)</f>
        <v>0</v>
      </c>
      <c r="J66" s="156">
        <f>+J32</f>
        <v>19.5</v>
      </c>
      <c r="K66" s="156">
        <f>+K32</f>
        <v>6.8</v>
      </c>
      <c r="L66" s="156">
        <f>+L32</f>
        <v>0.6</v>
      </c>
      <c r="M66" s="156"/>
      <c r="N66" s="156">
        <f>+(J66+K66)*L66</f>
        <v>15.78</v>
      </c>
      <c r="O66" s="181"/>
      <c r="P66" s="234"/>
      <c r="Q66" s="234"/>
      <c r="R66" s="234"/>
      <c r="S66" s="234"/>
      <c r="T66" s="234"/>
      <c r="U66" s="234"/>
    </row>
    <row r="67" spans="2:22" s="127" customFormat="1" ht="38.25" x14ac:dyDescent="0.2">
      <c r="C67" s="179">
        <v>23</v>
      </c>
      <c r="D67" s="185" t="s">
        <v>589</v>
      </c>
      <c r="E67" s="179" t="s">
        <v>24</v>
      </c>
      <c r="F67" s="180">
        <f>+F66</f>
        <v>15.78</v>
      </c>
      <c r="G67" s="183"/>
      <c r="H67" s="184">
        <f>IF(F67=""," ",+F67*G67)</f>
        <v>0</v>
      </c>
      <c r="J67" s="156">
        <f>+J46</f>
        <v>0</v>
      </c>
      <c r="K67" s="156">
        <f>+Q47</f>
        <v>0</v>
      </c>
      <c r="L67" s="156">
        <v>0.6</v>
      </c>
      <c r="M67" s="156"/>
      <c r="N67" s="156">
        <f>+(J67+K67)*L67</f>
        <v>0</v>
      </c>
      <c r="O67" s="181"/>
      <c r="P67" s="234"/>
      <c r="Q67" s="234"/>
      <c r="R67" s="234"/>
      <c r="S67" s="234"/>
      <c r="T67" s="234"/>
      <c r="U67" s="234"/>
    </row>
    <row r="68" spans="2:22" s="146" customFormat="1" x14ac:dyDescent="0.2">
      <c r="C68" s="141"/>
      <c r="D68" s="175"/>
      <c r="E68" s="141"/>
      <c r="F68" s="144"/>
      <c r="G68" s="144"/>
      <c r="H68" s="159" t="str">
        <f t="shared" si="2"/>
        <v xml:space="preserve"> </v>
      </c>
      <c r="J68" s="88"/>
      <c r="K68" s="88"/>
      <c r="L68" s="88"/>
      <c r="M68" s="88"/>
      <c r="N68" s="88"/>
      <c r="O68" s="89"/>
      <c r="P68" s="105"/>
      <c r="Q68" s="105"/>
      <c r="R68" s="105"/>
      <c r="S68" s="105"/>
      <c r="T68" s="105"/>
      <c r="U68" s="105"/>
      <c r="V68" s="90"/>
    </row>
    <row r="69" spans="2:22" x14ac:dyDescent="0.2">
      <c r="C69" s="141">
        <v>50</v>
      </c>
      <c r="D69" s="170" t="s">
        <v>552</v>
      </c>
      <c r="E69" s="141" t="s">
        <v>61</v>
      </c>
      <c r="F69" s="163">
        <v>0.05</v>
      </c>
      <c r="G69" s="158">
        <f>SUM(H40:H67)</f>
        <v>0</v>
      </c>
      <c r="H69" s="118">
        <f>+F69*G69</f>
        <v>0</v>
      </c>
      <c r="J69" s="88"/>
      <c r="K69" s="88"/>
      <c r="L69" s="88"/>
      <c r="M69" s="88"/>
      <c r="N69" s="88"/>
      <c r="O69" s="89"/>
    </row>
    <row r="70" spans="2:22" x14ac:dyDescent="0.2">
      <c r="B70" s="100"/>
      <c r="C70" s="114"/>
      <c r="D70" s="115"/>
      <c r="E70" s="116"/>
      <c r="F70" s="171"/>
      <c r="G70" s="144"/>
      <c r="H70" s="118"/>
      <c r="I70" s="113"/>
      <c r="J70" s="105"/>
      <c r="K70" s="105"/>
      <c r="L70" s="105"/>
      <c r="M70" s="105"/>
      <c r="N70" s="105"/>
      <c r="O70" s="105"/>
      <c r="P70" s="90"/>
      <c r="Q70" s="90"/>
      <c r="R70" s="90"/>
      <c r="S70" s="90"/>
      <c r="T70" s="90"/>
      <c r="U70" s="90"/>
    </row>
    <row r="71" spans="2:22" x14ac:dyDescent="0.2">
      <c r="B71" s="100"/>
      <c r="C71" s="114"/>
      <c r="D71" s="115"/>
      <c r="E71" s="116"/>
      <c r="F71" s="171"/>
      <c r="G71" s="144"/>
      <c r="H71" s="118"/>
      <c r="I71" s="113"/>
      <c r="J71" s="105"/>
      <c r="K71" s="105"/>
      <c r="L71" s="105"/>
      <c r="M71" s="105"/>
      <c r="N71" s="105"/>
      <c r="O71" s="105"/>
      <c r="P71" s="90"/>
      <c r="Q71" s="90"/>
      <c r="R71" s="90"/>
      <c r="S71" s="90"/>
      <c r="T71" s="90"/>
      <c r="U71" s="90"/>
    </row>
    <row r="72" spans="2:22" x14ac:dyDescent="0.2">
      <c r="B72" s="100"/>
      <c r="C72" s="122">
        <v>51</v>
      </c>
      <c r="D72" s="162" t="s">
        <v>512</v>
      </c>
      <c r="E72" s="124"/>
      <c r="F72" s="125"/>
      <c r="G72" s="144"/>
      <c r="H72" s="118">
        <f>SUM(H11:H69)-H31-H32-H33-H61-H62-H63-H64-H65-H66-H67</f>
        <v>0</v>
      </c>
      <c r="I72" s="113"/>
      <c r="J72" s="105"/>
      <c r="K72" s="105"/>
      <c r="L72" s="105"/>
      <c r="M72" s="105"/>
      <c r="N72" s="105"/>
      <c r="O72" s="105"/>
      <c r="P72" s="90"/>
      <c r="Q72" s="90"/>
      <c r="R72" s="90"/>
      <c r="S72" s="90"/>
      <c r="T72" s="90"/>
      <c r="U72" s="90"/>
    </row>
    <row r="73" spans="2:22" x14ac:dyDescent="0.2">
      <c r="B73" s="100"/>
      <c r="C73" s="122">
        <v>52</v>
      </c>
      <c r="D73" s="162" t="s">
        <v>531</v>
      </c>
      <c r="E73" s="124"/>
      <c r="F73" s="125"/>
      <c r="G73" s="144"/>
      <c r="H73" s="118">
        <f>SUM(H11:H69)</f>
        <v>0</v>
      </c>
      <c r="I73" s="113"/>
      <c r="J73" s="105"/>
      <c r="K73" s="105"/>
      <c r="L73" s="105"/>
      <c r="M73" s="105"/>
      <c r="N73" s="105"/>
      <c r="O73" s="105"/>
      <c r="P73" s="90"/>
      <c r="Q73" s="90"/>
      <c r="R73" s="90"/>
      <c r="S73" s="90"/>
      <c r="T73" s="90"/>
      <c r="U73" s="90"/>
    </row>
    <row r="74" spans="2:22" x14ac:dyDescent="0.2">
      <c r="C74" s="86"/>
      <c r="D74" s="106"/>
      <c r="E74" s="86"/>
      <c r="F74" s="107"/>
      <c r="G74" s="107"/>
      <c r="H74" s="107"/>
      <c r="J74" s="88"/>
      <c r="K74" s="88"/>
      <c r="L74" s="88"/>
      <c r="M74" s="88"/>
      <c r="N74" s="88"/>
      <c r="O74" s="89"/>
    </row>
  </sheetData>
  <sheetProtection algorithmName="SHA-512" hashValue="D/zvWzLxc1TsZZZvEWPNH57UkvNdqvRTBMJ1DrI4fVfu+3CrgV7dygFbcFyFCIe8nStZtOzYbUNfLEcSQL6pqA==" saltValue="CDv4x/LHlPfAbtlWHNLBgA==" spinCount="100000" sheet="1" objects="1" scenarios="1" selectLockedCells="1"/>
  <protectedRanges>
    <protectedRange sqref="G55:G59 G35 G44:G48 G61:G65 G69 G18" name="Obseg1"/>
  </protectedRanges>
  <mergeCells count="2">
    <mergeCell ref="E4:H4"/>
    <mergeCell ref="E6:H6"/>
  </mergeCells>
  <pageMargins left="0.70866141732283472" right="0.70866141732283472" top="0.74803149606299213" bottom="0.74803149606299213" header="0.31496062992125984" footer="0.31496062992125984"/>
  <pageSetup paperSize="9" scale="79"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G74"/>
  <sheetViews>
    <sheetView tabSelected="1" zoomScaleNormal="100" workbookViewId="0">
      <selection activeCell="G11" sqref="G11"/>
    </sheetView>
  </sheetViews>
  <sheetFormatPr defaultColWidth="9.140625" defaultRowHeight="12.75" x14ac:dyDescent="0.2"/>
  <cols>
    <col min="1" max="1" width="11.42578125" style="87" customWidth="1"/>
    <col min="2" max="2" width="5" style="87" customWidth="1"/>
    <col min="3" max="3" width="9.140625" style="165"/>
    <col min="4" max="4" width="60.7109375" style="87" customWidth="1"/>
    <col min="5" max="6" width="9.140625" style="87"/>
    <col min="7" max="8" width="12.42578125" style="87" customWidth="1"/>
    <col min="9" max="9" width="9.140625" style="87"/>
    <col min="10" max="15" width="9.140625" style="90"/>
    <col min="16" max="21" width="9.140625" style="105"/>
    <col min="22" max="22" width="9.140625" style="90"/>
    <col min="23" max="16384" width="9.140625" style="87"/>
  </cols>
  <sheetData>
    <row r="2" spans="3:59" s="77" customFormat="1" x14ac:dyDescent="0.2">
      <c r="C2" s="70"/>
      <c r="D2" s="71" t="s">
        <v>455</v>
      </c>
      <c r="E2" s="72"/>
      <c r="F2" s="73"/>
      <c r="G2" s="74"/>
      <c r="H2" s="75"/>
      <c r="I2" s="75"/>
      <c r="J2" s="76"/>
      <c r="K2" s="76"/>
      <c r="L2" s="76"/>
      <c r="M2" s="76"/>
      <c r="N2" s="76"/>
      <c r="O2" s="76"/>
      <c r="P2" s="233"/>
      <c r="Q2" s="233"/>
      <c r="R2" s="233"/>
      <c r="S2" s="233"/>
      <c r="T2" s="233"/>
      <c r="U2" s="233"/>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row>
    <row r="3" spans="3:59" s="77" customFormat="1" x14ac:dyDescent="0.2">
      <c r="C3" s="78"/>
      <c r="D3" s="187"/>
      <c r="E3" s="79"/>
      <c r="F3" s="73"/>
      <c r="G3" s="80"/>
      <c r="H3" s="75"/>
      <c r="I3" s="75"/>
      <c r="J3" s="76"/>
      <c r="K3" s="76"/>
      <c r="L3" s="76"/>
      <c r="M3" s="76"/>
      <c r="N3" s="76"/>
      <c r="O3" s="76"/>
      <c r="P3" s="233"/>
      <c r="Q3" s="233"/>
      <c r="R3" s="233"/>
      <c r="S3" s="233"/>
      <c r="T3" s="233"/>
      <c r="U3" s="233"/>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row>
    <row r="4" spans="3:59" s="77" customFormat="1" x14ac:dyDescent="0.2">
      <c r="C4" s="78"/>
      <c r="D4" s="71" t="s">
        <v>456</v>
      </c>
      <c r="E4" s="283" t="s">
        <v>720</v>
      </c>
      <c r="F4" s="284"/>
      <c r="G4" s="284"/>
      <c r="H4" s="284"/>
      <c r="I4" s="188"/>
      <c r="J4" s="76"/>
      <c r="K4" s="76"/>
      <c r="L4" s="76"/>
      <c r="M4" s="76"/>
      <c r="N4" s="76"/>
      <c r="O4" s="76"/>
      <c r="P4" s="233"/>
      <c r="Q4" s="233"/>
      <c r="R4" s="233"/>
      <c r="S4" s="233"/>
      <c r="T4" s="233"/>
      <c r="U4" s="233"/>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row>
    <row r="5" spans="3:59" s="77" customFormat="1" x14ac:dyDescent="0.2">
      <c r="C5" s="70"/>
      <c r="D5" s="81"/>
      <c r="E5" s="82"/>
      <c r="F5" s="73"/>
      <c r="G5" s="83"/>
      <c r="H5" s="84"/>
      <c r="I5" s="84"/>
      <c r="J5" s="76"/>
      <c r="K5" s="76"/>
      <c r="L5" s="76"/>
      <c r="M5" s="76"/>
      <c r="N5" s="76"/>
      <c r="O5" s="76"/>
      <c r="P5" s="233"/>
      <c r="Q5" s="233"/>
      <c r="R5" s="233"/>
      <c r="S5" s="233"/>
      <c r="T5" s="233"/>
      <c r="U5" s="233"/>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row>
    <row r="6" spans="3:59" s="77" customFormat="1" x14ac:dyDescent="0.2">
      <c r="C6" s="70"/>
      <c r="D6" s="85" t="s">
        <v>457</v>
      </c>
      <c r="E6" s="285" t="s">
        <v>533</v>
      </c>
      <c r="F6" s="286"/>
      <c r="G6" s="286"/>
      <c r="H6" s="286"/>
      <c r="I6" s="189"/>
      <c r="J6" s="76"/>
      <c r="K6" s="76"/>
      <c r="L6" s="76"/>
      <c r="M6" s="76"/>
      <c r="N6" s="76"/>
      <c r="O6" s="76"/>
      <c r="P6" s="233"/>
      <c r="Q6" s="233"/>
      <c r="R6" s="233"/>
      <c r="S6" s="233"/>
      <c r="T6" s="233"/>
      <c r="U6" s="233"/>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row>
    <row r="10" spans="3:59" s="199" customFormat="1" x14ac:dyDescent="0.2">
      <c r="C10" s="226">
        <v>0</v>
      </c>
      <c r="D10" s="227" t="s">
        <v>486</v>
      </c>
      <c r="E10" s="228" t="s">
        <v>9</v>
      </c>
      <c r="F10" s="229" t="s">
        <v>534</v>
      </c>
      <c r="G10" s="229" t="s">
        <v>535</v>
      </c>
      <c r="H10" s="229" t="s">
        <v>536</v>
      </c>
      <c r="J10" s="230" t="s">
        <v>483</v>
      </c>
      <c r="K10" s="230" t="s">
        <v>484</v>
      </c>
      <c r="L10" s="230" t="s">
        <v>16</v>
      </c>
      <c r="M10" s="230" t="s">
        <v>70</v>
      </c>
      <c r="N10" s="230" t="s">
        <v>537</v>
      </c>
      <c r="P10" s="208"/>
      <c r="Q10" s="208"/>
      <c r="R10" s="208"/>
      <c r="S10" s="208"/>
      <c r="T10" s="208"/>
      <c r="U10" s="208"/>
    </row>
    <row r="11" spans="3:59" s="191" customFormat="1" ht="25.5" x14ac:dyDescent="0.2">
      <c r="C11" s="217">
        <v>1</v>
      </c>
      <c r="D11" s="219" t="s">
        <v>539</v>
      </c>
      <c r="E11" s="217" t="s">
        <v>24</v>
      </c>
      <c r="F11" s="218">
        <f>TRUNC(+N11+0.5)</f>
        <v>416</v>
      </c>
      <c r="G11" s="210"/>
      <c r="H11" s="206">
        <f t="shared" ref="H11:H20" si="0">IF(F11=""," ",+F11*G11)</f>
        <v>0</v>
      </c>
      <c r="J11" s="230">
        <v>133.5</v>
      </c>
      <c r="K11" s="230">
        <v>192</v>
      </c>
      <c r="L11" s="230">
        <v>19.12</v>
      </c>
      <c r="M11" s="230"/>
      <c r="N11" s="230">
        <f>+J11+K11+L11+P11+Q11</f>
        <v>415.62</v>
      </c>
      <c r="P11" s="208">
        <v>20</v>
      </c>
      <c r="Q11" s="208">
        <v>51</v>
      </c>
      <c r="R11" s="208"/>
      <c r="S11" s="208"/>
      <c r="T11" s="208"/>
      <c r="U11" s="208"/>
    </row>
    <row r="12" spans="3:59" s="191" customFormat="1" ht="25.5" x14ac:dyDescent="0.2">
      <c r="C12" s="217">
        <v>2</v>
      </c>
      <c r="D12" s="219" t="s">
        <v>540</v>
      </c>
      <c r="E12" s="217" t="s">
        <v>27</v>
      </c>
      <c r="F12" s="218">
        <f>TRUNC(+N12+0.5)</f>
        <v>201</v>
      </c>
      <c r="G12" s="210"/>
      <c r="H12" s="206">
        <f t="shared" si="0"/>
        <v>0</v>
      </c>
      <c r="J12" s="230">
        <v>19.5</v>
      </c>
      <c r="K12" s="230">
        <v>11.1</v>
      </c>
      <c r="L12" s="230">
        <v>3.4</v>
      </c>
      <c r="M12" s="230"/>
      <c r="N12" s="230">
        <f>+((J12+J13)+(K12+K13)+(L12+L13)+(P13+P12)+(Q13+Q12))*2+13*0.6*2-L12-L13-P12-Q13</f>
        <v>200.56999999999996</v>
      </c>
      <c r="P12" s="208">
        <v>11.1</v>
      </c>
      <c r="Q12" s="208">
        <v>22</v>
      </c>
      <c r="R12" s="208"/>
      <c r="S12" s="208"/>
      <c r="T12" s="208"/>
      <c r="U12" s="208"/>
    </row>
    <row r="13" spans="3:59" s="191" customFormat="1" ht="25.5" x14ac:dyDescent="0.2">
      <c r="C13" s="217">
        <v>3</v>
      </c>
      <c r="D13" s="219" t="s">
        <v>541</v>
      </c>
      <c r="E13" s="217" t="s">
        <v>27</v>
      </c>
      <c r="F13" s="218">
        <f>+F12</f>
        <v>201</v>
      </c>
      <c r="G13" s="210"/>
      <c r="H13" s="206">
        <f t="shared" si="0"/>
        <v>0</v>
      </c>
      <c r="J13" s="230">
        <v>7.3</v>
      </c>
      <c r="K13" s="230">
        <v>17.3</v>
      </c>
      <c r="L13" s="230">
        <v>5.77</v>
      </c>
      <c r="M13" s="230"/>
      <c r="N13" s="230"/>
      <c r="P13" s="208">
        <v>1.75</v>
      </c>
      <c r="Q13" s="208">
        <v>6.8</v>
      </c>
      <c r="R13" s="208"/>
      <c r="S13" s="208"/>
      <c r="T13" s="208"/>
      <c r="U13" s="208"/>
    </row>
    <row r="14" spans="3:59" s="191" customFormat="1" ht="38.25" x14ac:dyDescent="0.2">
      <c r="C14" s="231">
        <v>4</v>
      </c>
      <c r="D14" s="219" t="s">
        <v>542</v>
      </c>
      <c r="E14" s="217" t="s">
        <v>27</v>
      </c>
      <c r="F14" s="218">
        <f>+N14</f>
        <v>25.799999999999997</v>
      </c>
      <c r="G14" s="210"/>
      <c r="H14" s="206">
        <f t="shared" si="0"/>
        <v>0</v>
      </c>
      <c r="J14" s="230">
        <v>1.2</v>
      </c>
      <c r="K14" s="230">
        <v>0.9</v>
      </c>
      <c r="L14" s="230">
        <v>1.5</v>
      </c>
      <c r="M14" s="230">
        <v>1.2</v>
      </c>
      <c r="N14" s="230">
        <f>+((J14+K14)+(4*0.25*2))*4+((L14+M14)+(4*0.25*2))*2</f>
        <v>25.799999999999997</v>
      </c>
      <c r="P14" s="208"/>
      <c r="Q14" s="208"/>
      <c r="R14" s="208"/>
      <c r="S14" s="208"/>
      <c r="T14" s="208"/>
      <c r="U14" s="208"/>
    </row>
    <row r="15" spans="3:59" s="191" customFormat="1" x14ac:dyDescent="0.2">
      <c r="C15" s="231">
        <v>5</v>
      </c>
      <c r="D15" s="219" t="s">
        <v>543</v>
      </c>
      <c r="E15" s="217" t="s">
        <v>70</v>
      </c>
      <c r="F15" s="218">
        <v>12</v>
      </c>
      <c r="G15" s="210"/>
      <c r="H15" s="206">
        <f t="shared" si="0"/>
        <v>0</v>
      </c>
      <c r="J15" s="230"/>
      <c r="K15" s="230"/>
      <c r="L15" s="230"/>
      <c r="M15" s="230"/>
      <c r="N15" s="230"/>
      <c r="P15" s="208"/>
      <c r="Q15" s="208"/>
      <c r="R15" s="208"/>
      <c r="S15" s="208"/>
      <c r="T15" s="208"/>
      <c r="U15" s="208"/>
    </row>
    <row r="16" spans="3:59" s="191" customFormat="1" ht="51" x14ac:dyDescent="0.2">
      <c r="C16" s="231">
        <v>6</v>
      </c>
      <c r="D16" s="219" t="s">
        <v>550</v>
      </c>
      <c r="E16" s="217" t="s">
        <v>70</v>
      </c>
      <c r="F16" s="218">
        <v>6</v>
      </c>
      <c r="G16" s="210"/>
      <c r="H16" s="206">
        <f t="shared" si="0"/>
        <v>0</v>
      </c>
      <c r="J16" s="230"/>
      <c r="K16" s="230"/>
      <c r="L16" s="230"/>
      <c r="M16" s="230"/>
      <c r="N16" s="230"/>
      <c r="P16" s="208"/>
      <c r="Q16" s="208"/>
      <c r="R16" s="208"/>
      <c r="S16" s="208"/>
      <c r="T16" s="208"/>
      <c r="U16" s="208"/>
    </row>
    <row r="17" spans="3:22" x14ac:dyDescent="0.2">
      <c r="C17" s="141"/>
      <c r="D17" s="142"/>
      <c r="E17" s="119"/>
      <c r="F17" s="143"/>
      <c r="G17" s="140"/>
      <c r="H17" s="118"/>
      <c r="J17" s="88"/>
      <c r="K17" s="88"/>
      <c r="L17" s="88"/>
      <c r="M17" s="88"/>
      <c r="N17" s="88"/>
      <c r="O17" s="89"/>
    </row>
    <row r="18" spans="3:22" x14ac:dyDescent="0.2">
      <c r="C18" s="141">
        <v>50</v>
      </c>
      <c r="D18" s="170" t="s">
        <v>552</v>
      </c>
      <c r="E18" s="141" t="s">
        <v>61</v>
      </c>
      <c r="F18" s="163">
        <v>0.05</v>
      </c>
      <c r="G18" s="158">
        <f>SUM(H11:H16)</f>
        <v>0</v>
      </c>
      <c r="H18" s="118">
        <f>+F18*G18</f>
        <v>0</v>
      </c>
      <c r="J18" s="88"/>
      <c r="K18" s="88"/>
      <c r="L18" s="88"/>
      <c r="M18" s="88"/>
      <c r="N18" s="88"/>
      <c r="O18" s="89"/>
    </row>
    <row r="19" spans="3:22" s="340" customFormat="1" x14ac:dyDescent="0.2">
      <c r="C19" s="335"/>
      <c r="D19" s="334"/>
      <c r="E19" s="335"/>
      <c r="F19" s="336"/>
      <c r="G19" s="341"/>
      <c r="H19" s="207" t="str">
        <f t="shared" si="0"/>
        <v xml:space="preserve"> </v>
      </c>
      <c r="J19" s="342"/>
      <c r="K19" s="342"/>
      <c r="L19" s="342"/>
      <c r="M19" s="342"/>
      <c r="N19" s="342"/>
      <c r="P19" s="343"/>
      <c r="Q19" s="343"/>
      <c r="R19" s="343"/>
      <c r="S19" s="343"/>
      <c r="T19" s="343"/>
      <c r="U19" s="343"/>
    </row>
    <row r="20" spans="3:22" s="340" customFormat="1" x14ac:dyDescent="0.2">
      <c r="C20" s="335"/>
      <c r="D20" s="334"/>
      <c r="E20" s="335"/>
      <c r="F20" s="336"/>
      <c r="G20" s="344"/>
      <c r="H20" s="207" t="str">
        <f t="shared" si="0"/>
        <v xml:space="preserve"> </v>
      </c>
      <c r="J20" s="342"/>
      <c r="K20" s="342"/>
      <c r="L20" s="342"/>
      <c r="M20" s="342"/>
      <c r="N20" s="342"/>
      <c r="P20" s="343"/>
      <c r="Q20" s="343"/>
      <c r="R20" s="343"/>
      <c r="S20" s="343"/>
      <c r="T20" s="343"/>
      <c r="U20" s="343"/>
    </row>
    <row r="21" spans="3:22" x14ac:dyDescent="0.2">
      <c r="C21" s="108" t="s">
        <v>7</v>
      </c>
      <c r="D21" s="109" t="s">
        <v>516</v>
      </c>
      <c r="E21" s="110"/>
      <c r="F21" s="111"/>
      <c r="G21" s="111"/>
      <c r="H21" s="111"/>
      <c r="J21" s="99" t="s">
        <v>483</v>
      </c>
      <c r="K21" s="99" t="s">
        <v>484</v>
      </c>
      <c r="L21" s="99" t="s">
        <v>16</v>
      </c>
      <c r="M21" s="99" t="s">
        <v>17</v>
      </c>
      <c r="N21" s="99" t="s">
        <v>485</v>
      </c>
      <c r="O21" s="89"/>
    </row>
    <row r="22" spans="3:22" s="100" customFormat="1" ht="38.25" x14ac:dyDescent="0.2">
      <c r="C22" s="138"/>
      <c r="D22" s="139" t="s">
        <v>491</v>
      </c>
      <c r="E22" s="138"/>
      <c r="F22" s="140"/>
      <c r="G22" s="140"/>
      <c r="H22" s="140"/>
      <c r="J22" s="103"/>
      <c r="K22" s="103"/>
      <c r="L22" s="103"/>
      <c r="M22" s="103"/>
      <c r="N22" s="103"/>
      <c r="O22" s="104"/>
      <c r="P22" s="105"/>
      <c r="Q22" s="105"/>
      <c r="R22" s="105"/>
      <c r="S22" s="105"/>
      <c r="T22" s="105"/>
      <c r="U22" s="105"/>
      <c r="V22" s="105"/>
    </row>
    <row r="23" spans="3:22" x14ac:dyDescent="0.2">
      <c r="C23" s="141">
        <v>1</v>
      </c>
      <c r="D23" s="142" t="s">
        <v>553</v>
      </c>
      <c r="E23" s="119"/>
      <c r="F23" s="143"/>
      <c r="G23" s="140"/>
      <c r="H23" s="118"/>
      <c r="J23" s="88"/>
      <c r="K23" s="88"/>
      <c r="L23" s="88"/>
      <c r="M23" s="88"/>
      <c r="N23" s="88"/>
      <c r="O23" s="89"/>
    </row>
    <row r="24" spans="3:22" x14ac:dyDescent="0.2">
      <c r="C24" s="141"/>
      <c r="D24" s="142" t="s">
        <v>544</v>
      </c>
      <c r="E24" s="119" t="s">
        <v>24</v>
      </c>
      <c r="F24" s="143">
        <f>+N24</f>
        <v>458.4</v>
      </c>
      <c r="G24" s="117"/>
      <c r="H24" s="118">
        <f t="shared" ref="H24:H31" si="1">IF(F24=""," ",+F24*G24)</f>
        <v>0</v>
      </c>
      <c r="J24" s="88"/>
      <c r="K24" s="88"/>
      <c r="L24" s="88"/>
      <c r="M24" s="88"/>
      <c r="N24" s="88">
        <v>458.4</v>
      </c>
      <c r="O24" s="89"/>
    </row>
    <row r="25" spans="3:22" x14ac:dyDescent="0.2">
      <c r="C25" s="141"/>
      <c r="D25" s="142" t="s">
        <v>545</v>
      </c>
      <c r="E25" s="119" t="s">
        <v>24</v>
      </c>
      <c r="F25" s="143">
        <f>+N25</f>
        <v>170.85</v>
      </c>
      <c r="G25" s="117"/>
      <c r="H25" s="118">
        <f t="shared" si="1"/>
        <v>0</v>
      </c>
      <c r="J25" s="88">
        <f>+F12</f>
        <v>201</v>
      </c>
      <c r="K25" s="88">
        <v>0.85</v>
      </c>
      <c r="L25" s="88"/>
      <c r="M25" s="88"/>
      <c r="N25" s="88">
        <f>+J25*K25</f>
        <v>170.85</v>
      </c>
      <c r="O25" s="89"/>
    </row>
    <row r="26" spans="3:22" x14ac:dyDescent="0.2">
      <c r="C26" s="141"/>
      <c r="D26" s="142" t="s">
        <v>546</v>
      </c>
      <c r="E26" s="119" t="s">
        <v>24</v>
      </c>
      <c r="F26" s="143">
        <f>+N26</f>
        <v>9.0299999999999976</v>
      </c>
      <c r="G26" s="117"/>
      <c r="H26" s="118">
        <f t="shared" si="1"/>
        <v>0</v>
      </c>
      <c r="J26" s="88">
        <f>+F14</f>
        <v>25.799999999999997</v>
      </c>
      <c r="K26" s="88">
        <v>0.35</v>
      </c>
      <c r="L26" s="88"/>
      <c r="M26" s="88"/>
      <c r="N26" s="88">
        <f>+J26*K26</f>
        <v>9.0299999999999976</v>
      </c>
      <c r="O26" s="89"/>
    </row>
    <row r="27" spans="3:22" ht="25.5" x14ac:dyDescent="0.2">
      <c r="C27" s="141">
        <v>2</v>
      </c>
      <c r="D27" s="142" t="s">
        <v>547</v>
      </c>
      <c r="E27" s="119" t="s">
        <v>70</v>
      </c>
      <c r="F27" s="143">
        <f>TRUNC(+F24)</f>
        <v>458</v>
      </c>
      <c r="G27" s="117"/>
      <c r="H27" s="118">
        <f t="shared" si="1"/>
        <v>0</v>
      </c>
      <c r="J27" s="88"/>
      <c r="K27" s="88"/>
      <c r="L27" s="88"/>
      <c r="M27" s="88"/>
      <c r="N27" s="88"/>
      <c r="O27" s="89"/>
    </row>
    <row r="28" spans="3:22" ht="51" x14ac:dyDescent="0.2">
      <c r="C28" s="141">
        <v>3</v>
      </c>
      <c r="D28" s="170" t="s">
        <v>548</v>
      </c>
      <c r="E28" s="119" t="s">
        <v>70</v>
      </c>
      <c r="F28" s="143">
        <v>9</v>
      </c>
      <c r="G28" s="117"/>
      <c r="H28" s="118">
        <f t="shared" si="1"/>
        <v>0</v>
      </c>
      <c r="J28" s="88"/>
      <c r="K28" s="88"/>
      <c r="L28" s="88"/>
      <c r="M28" s="88"/>
      <c r="N28" s="88"/>
      <c r="O28" s="89"/>
    </row>
    <row r="29" spans="3:22" ht="25.5" x14ac:dyDescent="0.2">
      <c r="C29" s="141">
        <v>4</v>
      </c>
      <c r="D29" s="170" t="s">
        <v>549</v>
      </c>
      <c r="E29" s="119" t="s">
        <v>70</v>
      </c>
      <c r="F29" s="143">
        <v>2</v>
      </c>
      <c r="G29" s="117"/>
      <c r="H29" s="118">
        <f t="shared" si="1"/>
        <v>0</v>
      </c>
      <c r="J29" s="88"/>
      <c r="K29" s="88"/>
      <c r="L29" s="88"/>
      <c r="M29" s="88"/>
      <c r="N29" s="88"/>
      <c r="O29" s="89"/>
    </row>
    <row r="30" spans="3:22" x14ac:dyDescent="0.2">
      <c r="C30" s="141"/>
      <c r="D30" s="142"/>
      <c r="E30" s="119"/>
      <c r="F30" s="143"/>
      <c r="G30" s="140"/>
      <c r="H30" s="118"/>
      <c r="J30" s="88"/>
      <c r="K30" s="88"/>
      <c r="L30" s="88"/>
      <c r="M30" s="88"/>
      <c r="N30" s="88"/>
      <c r="O30" s="89"/>
    </row>
    <row r="31" spans="3:22" s="127" customFormat="1" ht="25.5" x14ac:dyDescent="0.2">
      <c r="C31" s="179">
        <v>5</v>
      </c>
      <c r="D31" s="185" t="s">
        <v>551</v>
      </c>
      <c r="E31" s="179" t="s">
        <v>24</v>
      </c>
      <c r="F31" s="180">
        <f>+F11/2</f>
        <v>208</v>
      </c>
      <c r="G31" s="183"/>
      <c r="H31" s="184">
        <f t="shared" si="1"/>
        <v>0</v>
      </c>
      <c r="J31" s="156"/>
      <c r="K31" s="156"/>
      <c r="L31" s="156"/>
      <c r="M31" s="156"/>
      <c r="N31" s="156"/>
      <c r="O31" s="181"/>
      <c r="P31" s="234"/>
      <c r="Q31" s="234"/>
      <c r="R31" s="234"/>
      <c r="S31" s="234"/>
      <c r="T31" s="234"/>
      <c r="U31" s="234"/>
    </row>
    <row r="32" spans="3:22" s="127" customFormat="1" ht="38.25" x14ac:dyDescent="0.2">
      <c r="C32" s="179">
        <v>6</v>
      </c>
      <c r="D32" s="185" t="s">
        <v>586</v>
      </c>
      <c r="E32" s="179" t="s">
        <v>24</v>
      </c>
      <c r="F32" s="180">
        <f>+N32</f>
        <v>15.78</v>
      </c>
      <c r="G32" s="183"/>
      <c r="H32" s="184">
        <f>IF(F32=""," ",+F32*G32)</f>
        <v>0</v>
      </c>
      <c r="J32" s="156">
        <f>+J12</f>
        <v>19.5</v>
      </c>
      <c r="K32" s="156">
        <f>+Q13</f>
        <v>6.8</v>
      </c>
      <c r="L32" s="156">
        <v>0.6</v>
      </c>
      <c r="M32" s="156"/>
      <c r="N32" s="156">
        <f>+(J32+K32)*L32</f>
        <v>15.78</v>
      </c>
      <c r="O32" s="181"/>
      <c r="P32" s="234"/>
      <c r="Q32" s="234"/>
      <c r="R32" s="234"/>
      <c r="S32" s="234"/>
      <c r="T32" s="234"/>
      <c r="U32" s="234"/>
    </row>
    <row r="33" spans="3:22" s="127" customFormat="1" ht="38.25" x14ac:dyDescent="0.2">
      <c r="C33" s="179">
        <v>7</v>
      </c>
      <c r="D33" s="185" t="s">
        <v>587</v>
      </c>
      <c r="E33" s="179" t="s">
        <v>24</v>
      </c>
      <c r="F33" s="180">
        <f>+F32</f>
        <v>15.78</v>
      </c>
      <c r="G33" s="183"/>
      <c r="H33" s="184">
        <f>IF(F33=""," ",+F33*G33)</f>
        <v>0</v>
      </c>
      <c r="J33" s="156">
        <f>+J13</f>
        <v>7.3</v>
      </c>
      <c r="K33" s="156">
        <f>+Q14</f>
        <v>0</v>
      </c>
      <c r="L33" s="156">
        <v>0.6</v>
      </c>
      <c r="M33" s="156"/>
      <c r="N33" s="156">
        <f>+(J33+K33)*L33</f>
        <v>4.38</v>
      </c>
      <c r="O33" s="181"/>
      <c r="P33" s="234"/>
      <c r="Q33" s="234"/>
      <c r="R33" s="234"/>
      <c r="S33" s="234"/>
      <c r="T33" s="234"/>
      <c r="U33" s="234"/>
    </row>
    <row r="34" spans="3:22" x14ac:dyDescent="0.2">
      <c r="C34" s="141"/>
      <c r="D34" s="142"/>
      <c r="E34" s="119"/>
      <c r="F34" s="143"/>
      <c r="G34" s="140"/>
      <c r="H34" s="118"/>
      <c r="J34" s="88"/>
      <c r="K34" s="88"/>
      <c r="L34" s="88"/>
      <c r="M34" s="88"/>
      <c r="N34" s="88"/>
      <c r="O34" s="89"/>
    </row>
    <row r="35" spans="3:22" x14ac:dyDescent="0.2">
      <c r="C35" s="141">
        <v>50</v>
      </c>
      <c r="D35" s="170" t="s">
        <v>552</v>
      </c>
      <c r="E35" s="141" t="s">
        <v>61</v>
      </c>
      <c r="F35" s="163">
        <v>0.05</v>
      </c>
      <c r="G35" s="158">
        <f>SUM(H22:H33)</f>
        <v>0</v>
      </c>
      <c r="H35" s="118">
        <f>+F35*G35</f>
        <v>0</v>
      </c>
      <c r="J35" s="88"/>
      <c r="K35" s="88"/>
      <c r="L35" s="88"/>
      <c r="M35" s="88"/>
      <c r="N35" s="88"/>
      <c r="O35" s="89"/>
    </row>
    <row r="36" spans="3:22" s="146" customFormat="1" x14ac:dyDescent="0.2">
      <c r="C36" s="134"/>
      <c r="D36" s="133"/>
      <c r="E36" s="134"/>
      <c r="F36" s="135"/>
      <c r="G36" s="135"/>
      <c r="H36" s="135"/>
      <c r="J36" s="88"/>
      <c r="K36" s="88"/>
      <c r="L36" s="88"/>
      <c r="M36" s="88"/>
      <c r="N36" s="88"/>
      <c r="O36" s="147"/>
      <c r="P36" s="105"/>
      <c r="Q36" s="105"/>
      <c r="R36" s="105"/>
      <c r="S36" s="105"/>
      <c r="T36" s="105"/>
      <c r="U36" s="105"/>
    </row>
    <row r="37" spans="3:22" s="100" customFormat="1" x14ac:dyDescent="0.2">
      <c r="C37" s="148"/>
      <c r="D37" s="129"/>
      <c r="E37" s="148"/>
      <c r="F37" s="149"/>
      <c r="G37" s="149"/>
      <c r="H37" s="149"/>
      <c r="J37" s="103"/>
      <c r="K37" s="103"/>
      <c r="L37" s="103"/>
      <c r="M37" s="103"/>
      <c r="N37" s="103"/>
      <c r="O37" s="104"/>
      <c r="P37" s="105"/>
      <c r="Q37" s="105"/>
      <c r="R37" s="105"/>
      <c r="S37" s="105"/>
      <c r="T37" s="105"/>
      <c r="U37" s="105"/>
      <c r="V37" s="105"/>
    </row>
    <row r="38" spans="3:22" x14ac:dyDescent="0.2">
      <c r="C38" s="108" t="s">
        <v>65</v>
      </c>
      <c r="D38" s="109" t="s">
        <v>571</v>
      </c>
      <c r="E38" s="110"/>
      <c r="F38" s="111"/>
      <c r="G38" s="111"/>
      <c r="H38" s="111"/>
      <c r="J38" s="99" t="s">
        <v>483</v>
      </c>
      <c r="K38" s="99" t="s">
        <v>484</v>
      </c>
      <c r="L38" s="99" t="s">
        <v>16</v>
      </c>
      <c r="M38" s="99" t="s">
        <v>17</v>
      </c>
      <c r="N38" s="99" t="s">
        <v>485</v>
      </c>
      <c r="O38" s="89"/>
    </row>
    <row r="39" spans="3:22" s="100" customFormat="1" x14ac:dyDescent="0.2">
      <c r="C39" s="138"/>
      <c r="D39" s="139"/>
      <c r="E39" s="138"/>
      <c r="F39" s="140"/>
      <c r="G39" s="140"/>
      <c r="H39" s="140"/>
      <c r="J39" s="103"/>
      <c r="K39" s="103"/>
      <c r="L39" s="103"/>
      <c r="M39" s="103"/>
      <c r="N39" s="103"/>
      <c r="O39" s="104"/>
      <c r="P39" s="105"/>
      <c r="Q39" s="105"/>
      <c r="R39" s="105"/>
      <c r="S39" s="105"/>
      <c r="T39" s="105"/>
      <c r="U39" s="105"/>
      <c r="V39" s="105"/>
    </row>
    <row r="40" spans="3:22" s="146" customFormat="1" ht="114.75" x14ac:dyDescent="0.2">
      <c r="C40" s="141">
        <v>1</v>
      </c>
      <c r="D40" s="176" t="s">
        <v>722</v>
      </c>
      <c r="E40" s="141"/>
      <c r="F40" s="144"/>
      <c r="G40" s="140"/>
      <c r="H40" s="140"/>
      <c r="J40" s="88"/>
      <c r="K40" s="88"/>
      <c r="L40" s="88"/>
      <c r="M40" s="88"/>
      <c r="N40" s="88"/>
      <c r="O40" s="89"/>
      <c r="P40" s="105"/>
      <c r="Q40" s="105"/>
      <c r="R40" s="105"/>
      <c r="S40" s="105"/>
      <c r="T40" s="105"/>
      <c r="U40" s="105"/>
      <c r="V40" s="90"/>
    </row>
    <row r="41" spans="3:22" x14ac:dyDescent="0.2">
      <c r="C41" s="141"/>
      <c r="D41" s="142" t="s">
        <v>544</v>
      </c>
      <c r="E41" s="119" t="s">
        <v>24</v>
      </c>
      <c r="F41" s="143">
        <f>+F24</f>
        <v>458.4</v>
      </c>
      <c r="G41" s="117"/>
      <c r="H41" s="118">
        <f t="shared" ref="H41:H68" si="2">IF(F41=""," ",+F41*G41)</f>
        <v>0</v>
      </c>
      <c r="J41" s="88"/>
      <c r="K41" s="88"/>
      <c r="L41" s="88"/>
      <c r="M41" s="88"/>
      <c r="N41" s="88"/>
      <c r="O41" s="89"/>
    </row>
    <row r="42" spans="3:22" x14ac:dyDescent="0.2">
      <c r="C42" s="141"/>
      <c r="D42" s="142" t="s">
        <v>545</v>
      </c>
      <c r="E42" s="119" t="s">
        <v>24</v>
      </c>
      <c r="F42" s="143">
        <f>+F25</f>
        <v>170.85</v>
      </c>
      <c r="G42" s="117"/>
      <c r="H42" s="118">
        <f t="shared" si="2"/>
        <v>0</v>
      </c>
      <c r="J42" s="88"/>
      <c r="K42" s="88"/>
      <c r="L42" s="88"/>
      <c r="M42" s="88"/>
      <c r="N42" s="88"/>
      <c r="O42" s="89"/>
    </row>
    <row r="43" spans="3:22" x14ac:dyDescent="0.2">
      <c r="C43" s="141"/>
      <c r="D43" s="142" t="s">
        <v>546</v>
      </c>
      <c r="E43" s="119" t="s">
        <v>24</v>
      </c>
      <c r="F43" s="143">
        <f>+F26</f>
        <v>9.0299999999999976</v>
      </c>
      <c r="G43" s="117"/>
      <c r="H43" s="118">
        <f t="shared" si="2"/>
        <v>0</v>
      </c>
      <c r="J43" s="88"/>
      <c r="K43" s="88"/>
      <c r="L43" s="88"/>
      <c r="M43" s="88"/>
      <c r="N43" s="88"/>
      <c r="O43" s="89"/>
    </row>
    <row r="44" spans="3:22" ht="38.25" x14ac:dyDescent="0.2">
      <c r="C44" s="141">
        <v>2</v>
      </c>
      <c r="D44" s="190" t="s">
        <v>555</v>
      </c>
      <c r="E44" s="141" t="s">
        <v>61</v>
      </c>
      <c r="F44" s="144">
        <v>2</v>
      </c>
      <c r="G44" s="151"/>
      <c r="H44" s="152">
        <f>IF(F44=""," ",+F44*G44)</f>
        <v>0</v>
      </c>
      <c r="J44" s="88"/>
      <c r="K44" s="88"/>
      <c r="L44" s="88"/>
      <c r="M44" s="88"/>
      <c r="N44" s="88"/>
      <c r="O44" s="89"/>
    </row>
    <row r="45" spans="3:22" ht="51" x14ac:dyDescent="0.2">
      <c r="C45" s="141">
        <v>3</v>
      </c>
      <c r="D45" s="190" t="s">
        <v>723</v>
      </c>
      <c r="E45" s="141" t="s">
        <v>61</v>
      </c>
      <c r="F45" s="144">
        <f>+F28</f>
        <v>9</v>
      </c>
      <c r="G45" s="151"/>
      <c r="H45" s="152">
        <f t="shared" si="2"/>
        <v>0</v>
      </c>
      <c r="J45" s="88"/>
      <c r="K45" s="88"/>
      <c r="L45" s="88"/>
      <c r="M45" s="88"/>
      <c r="N45" s="88"/>
      <c r="O45" s="89"/>
    </row>
    <row r="46" spans="3:22" ht="38.25" x14ac:dyDescent="0.2">
      <c r="C46" s="141">
        <v>4</v>
      </c>
      <c r="D46" s="190" t="s">
        <v>724</v>
      </c>
      <c r="E46" s="141" t="s">
        <v>61</v>
      </c>
      <c r="F46" s="144">
        <v>2</v>
      </c>
      <c r="G46" s="151"/>
      <c r="H46" s="152">
        <f t="shared" si="2"/>
        <v>0</v>
      </c>
      <c r="J46" s="88"/>
      <c r="K46" s="88"/>
      <c r="L46" s="88"/>
      <c r="M46" s="88"/>
      <c r="N46" s="88"/>
      <c r="O46" s="89"/>
    </row>
    <row r="47" spans="3:22" ht="51" x14ac:dyDescent="0.2">
      <c r="C47" s="141">
        <v>5</v>
      </c>
      <c r="D47" s="190" t="s">
        <v>725</v>
      </c>
      <c r="E47" s="141" t="s">
        <v>61</v>
      </c>
      <c r="F47" s="144">
        <v>1</v>
      </c>
      <c r="G47" s="151"/>
      <c r="H47" s="152">
        <f>IF(F47=""," ",+F47*G47)</f>
        <v>0</v>
      </c>
      <c r="J47" s="88"/>
      <c r="K47" s="88"/>
      <c r="L47" s="88"/>
      <c r="M47" s="88"/>
      <c r="N47" s="88"/>
      <c r="O47" s="89"/>
    </row>
    <row r="48" spans="3:22" ht="25.5" x14ac:dyDescent="0.2">
      <c r="C48" s="141">
        <v>6</v>
      </c>
      <c r="D48" s="190" t="s">
        <v>558</v>
      </c>
      <c r="E48" s="141" t="s">
        <v>24</v>
      </c>
      <c r="F48" s="144">
        <f>+F41</f>
        <v>458.4</v>
      </c>
      <c r="G48" s="151"/>
      <c r="H48" s="152"/>
      <c r="J48" s="88"/>
      <c r="K48" s="88"/>
      <c r="L48" s="88"/>
      <c r="M48" s="88"/>
      <c r="N48" s="88"/>
      <c r="O48" s="89"/>
    </row>
    <row r="49" spans="3:22" ht="25.5" x14ac:dyDescent="0.2">
      <c r="C49" s="141">
        <v>7</v>
      </c>
      <c r="D49" s="219" t="s">
        <v>559</v>
      </c>
      <c r="E49" s="119" t="s">
        <v>24</v>
      </c>
      <c r="F49" s="143">
        <f>+F48*1.05</f>
        <v>481.32</v>
      </c>
      <c r="G49" s="117"/>
      <c r="H49" s="118"/>
      <c r="J49" s="88"/>
      <c r="K49" s="88"/>
      <c r="L49" s="88"/>
      <c r="M49" s="88"/>
      <c r="N49" s="88"/>
      <c r="O49" s="89"/>
    </row>
    <row r="50" spans="3:22" ht="38.25" x14ac:dyDescent="0.2">
      <c r="C50" s="141">
        <v>8</v>
      </c>
      <c r="D50" s="219" t="s">
        <v>560</v>
      </c>
      <c r="E50" s="119" t="s">
        <v>24</v>
      </c>
      <c r="F50" s="143">
        <f>+F48</f>
        <v>458.4</v>
      </c>
      <c r="G50" s="117"/>
      <c r="H50" s="118"/>
      <c r="J50" s="88"/>
      <c r="K50" s="88"/>
      <c r="L50" s="88"/>
      <c r="M50" s="88"/>
      <c r="N50" s="88"/>
      <c r="O50" s="89"/>
    </row>
    <row r="51" spans="3:22" ht="63.75" x14ac:dyDescent="0.2">
      <c r="C51" s="141">
        <v>9</v>
      </c>
      <c r="D51" s="219" t="s">
        <v>562</v>
      </c>
      <c r="E51" s="119" t="s">
        <v>27</v>
      </c>
      <c r="F51" s="143">
        <f>+F13</f>
        <v>201</v>
      </c>
      <c r="G51" s="117"/>
      <c r="H51" s="118"/>
      <c r="J51" s="88"/>
      <c r="K51" s="88"/>
      <c r="L51" s="88"/>
      <c r="M51" s="88"/>
      <c r="N51" s="88"/>
      <c r="O51" s="89"/>
    </row>
    <row r="52" spans="3:22" ht="63.75" x14ac:dyDescent="0.2">
      <c r="C52" s="141">
        <v>9</v>
      </c>
      <c r="D52" s="219" t="s">
        <v>564</v>
      </c>
      <c r="E52" s="119" t="s">
        <v>27</v>
      </c>
      <c r="F52" s="143">
        <f>+F14</f>
        <v>25.799999999999997</v>
      </c>
      <c r="G52" s="117"/>
      <c r="H52" s="118"/>
      <c r="J52" s="88"/>
      <c r="K52" s="88"/>
      <c r="L52" s="88"/>
      <c r="M52" s="88"/>
      <c r="N52" s="88"/>
      <c r="O52" s="89"/>
    </row>
    <row r="53" spans="3:22" ht="51" x14ac:dyDescent="0.2">
      <c r="C53" s="141">
        <v>10</v>
      </c>
      <c r="D53" s="170" t="s">
        <v>563</v>
      </c>
      <c r="E53" s="119" t="s">
        <v>27</v>
      </c>
      <c r="F53" s="143">
        <f>+F51+F52</f>
        <v>226.8</v>
      </c>
      <c r="G53" s="117"/>
      <c r="H53" s="118">
        <f t="shared" si="2"/>
        <v>0</v>
      </c>
      <c r="J53" s="88"/>
      <c r="K53" s="88"/>
      <c r="L53" s="88"/>
      <c r="M53" s="88"/>
      <c r="N53" s="88"/>
      <c r="O53" s="89"/>
    </row>
    <row r="54" spans="3:22" s="146" customFormat="1" ht="76.5" x14ac:dyDescent="0.2">
      <c r="C54" s="141">
        <v>11</v>
      </c>
      <c r="D54" s="170" t="s">
        <v>565</v>
      </c>
      <c r="E54" s="145" t="s">
        <v>27</v>
      </c>
      <c r="F54" s="121">
        <f>+F12+J12+K12+P13+Q13+20</f>
        <v>260.14999999999998</v>
      </c>
      <c r="G54" s="117"/>
      <c r="H54" s="118">
        <f t="shared" si="2"/>
        <v>0</v>
      </c>
      <c r="J54" s="88"/>
      <c r="K54" s="88"/>
      <c r="L54" s="88"/>
      <c r="M54" s="88"/>
      <c r="N54" s="88"/>
      <c r="O54" s="147"/>
      <c r="P54" s="105"/>
      <c r="Q54" s="105"/>
      <c r="R54" s="105"/>
      <c r="S54" s="105"/>
      <c r="T54" s="105"/>
      <c r="U54" s="105"/>
    </row>
    <row r="55" spans="3:22" x14ac:dyDescent="0.2">
      <c r="C55" s="141">
        <v>12</v>
      </c>
      <c r="D55" s="219" t="s">
        <v>566</v>
      </c>
      <c r="E55" s="141" t="s">
        <v>61</v>
      </c>
      <c r="F55" s="144">
        <v>1</v>
      </c>
      <c r="G55" s="151"/>
      <c r="H55" s="152">
        <f t="shared" si="2"/>
        <v>0</v>
      </c>
      <c r="J55" s="88"/>
      <c r="K55" s="88"/>
      <c r="L55" s="88"/>
      <c r="M55" s="88"/>
      <c r="N55" s="88"/>
      <c r="O55" s="89"/>
    </row>
    <row r="56" spans="3:22" s="146" customFormat="1" ht="63.75" x14ac:dyDescent="0.2">
      <c r="C56" s="141">
        <v>13</v>
      </c>
      <c r="D56" s="219" t="s">
        <v>568</v>
      </c>
      <c r="E56" s="141" t="s">
        <v>70</v>
      </c>
      <c r="F56" s="144">
        <f>+F45+F46+F47</f>
        <v>12</v>
      </c>
      <c r="G56" s="158"/>
      <c r="H56" s="159">
        <f t="shared" si="2"/>
        <v>0</v>
      </c>
      <c r="J56" s="88"/>
      <c r="K56" s="88"/>
      <c r="L56" s="88"/>
      <c r="M56" s="88"/>
      <c r="N56" s="88"/>
      <c r="O56" s="89"/>
      <c r="P56" s="105"/>
      <c r="Q56" s="105"/>
      <c r="R56" s="105"/>
      <c r="S56" s="105"/>
      <c r="T56" s="105"/>
      <c r="U56" s="105"/>
      <c r="V56" s="90"/>
    </row>
    <row r="57" spans="3:22" s="146" customFormat="1" ht="25.5" x14ac:dyDescent="0.2">
      <c r="C57" s="141">
        <v>14</v>
      </c>
      <c r="D57" s="219" t="s">
        <v>574</v>
      </c>
      <c r="E57" s="141" t="s">
        <v>70</v>
      </c>
      <c r="F57" s="144">
        <f>+F53</f>
        <v>226.8</v>
      </c>
      <c r="G57" s="158"/>
      <c r="H57" s="159">
        <f t="shared" si="2"/>
        <v>0</v>
      </c>
      <c r="J57" s="88"/>
      <c r="K57" s="88"/>
      <c r="L57" s="88"/>
      <c r="M57" s="88"/>
      <c r="N57" s="88"/>
      <c r="O57" s="89"/>
      <c r="P57" s="105"/>
      <c r="Q57" s="105"/>
      <c r="R57" s="105"/>
      <c r="S57" s="105"/>
      <c r="T57" s="105"/>
      <c r="U57" s="105"/>
      <c r="V57" s="90"/>
    </row>
    <row r="58" spans="3:22" s="146" customFormat="1" ht="38.25" x14ac:dyDescent="0.2">
      <c r="C58" s="141">
        <v>15</v>
      </c>
      <c r="D58" s="219" t="s">
        <v>572</v>
      </c>
      <c r="E58" s="141" t="s">
        <v>70</v>
      </c>
      <c r="F58" s="144">
        <f>+F14</f>
        <v>25.799999999999997</v>
      </c>
      <c r="G58" s="158"/>
      <c r="H58" s="159">
        <f t="shared" si="2"/>
        <v>0</v>
      </c>
      <c r="J58" s="88"/>
      <c r="K58" s="88"/>
      <c r="L58" s="88"/>
      <c r="M58" s="88"/>
      <c r="N58" s="88"/>
      <c r="O58" s="89"/>
      <c r="P58" s="105"/>
      <c r="Q58" s="105"/>
      <c r="R58" s="105"/>
      <c r="S58" s="105"/>
      <c r="T58" s="105"/>
      <c r="U58" s="105"/>
      <c r="V58" s="90"/>
    </row>
    <row r="59" spans="3:22" s="146" customFormat="1" ht="25.5" x14ac:dyDescent="0.2">
      <c r="C59" s="141">
        <v>16</v>
      </c>
      <c r="D59" s="219" t="s">
        <v>573</v>
      </c>
      <c r="E59" s="141" t="s">
        <v>70</v>
      </c>
      <c r="F59" s="144">
        <f>+F15</f>
        <v>12</v>
      </c>
      <c r="G59" s="158"/>
      <c r="H59" s="159">
        <f>IF(F59=""," ",+F59*G59)</f>
        <v>0</v>
      </c>
      <c r="J59" s="88"/>
      <c r="K59" s="88"/>
      <c r="L59" s="88"/>
      <c r="M59" s="88"/>
      <c r="N59" s="88"/>
      <c r="O59" s="89"/>
      <c r="P59" s="105"/>
      <c r="Q59" s="105"/>
      <c r="R59" s="105"/>
      <c r="S59" s="105"/>
      <c r="T59" s="105"/>
      <c r="U59" s="105"/>
      <c r="V59" s="90"/>
    </row>
    <row r="60" spans="3:22" x14ac:dyDescent="0.2">
      <c r="C60" s="141"/>
      <c r="D60" s="219"/>
      <c r="E60" s="141"/>
      <c r="F60" s="144"/>
      <c r="G60" s="152"/>
      <c r="H60" s="152"/>
      <c r="J60" s="88"/>
      <c r="K60" s="88"/>
      <c r="L60" s="88"/>
      <c r="M60" s="88"/>
      <c r="N60" s="88"/>
      <c r="O60" s="89"/>
    </row>
    <row r="61" spans="3:22" s="127" customFormat="1" ht="25.5" x14ac:dyDescent="0.2">
      <c r="C61" s="178">
        <v>17</v>
      </c>
      <c r="D61" s="185" t="s">
        <v>569</v>
      </c>
      <c r="E61" s="179" t="s">
        <v>24</v>
      </c>
      <c r="F61" s="180">
        <f>+F31</f>
        <v>208</v>
      </c>
      <c r="G61" s="186"/>
      <c r="H61" s="184">
        <f t="shared" si="2"/>
        <v>0</v>
      </c>
      <c r="J61" s="156"/>
      <c r="K61" s="156"/>
      <c r="L61" s="156"/>
      <c r="M61" s="156"/>
      <c r="N61" s="156"/>
      <c r="O61" s="181"/>
      <c r="P61" s="235"/>
      <c r="Q61" s="235"/>
      <c r="R61" s="235"/>
      <c r="S61" s="235"/>
      <c r="T61" s="235"/>
      <c r="U61" s="235"/>
    </row>
    <row r="62" spans="3:22" s="127" customFormat="1" ht="25.5" x14ac:dyDescent="0.2">
      <c r="C62" s="178">
        <v>18</v>
      </c>
      <c r="D62" s="185" t="s">
        <v>570</v>
      </c>
      <c r="E62" s="179" t="s">
        <v>24</v>
      </c>
      <c r="F62" s="180">
        <f>+F31</f>
        <v>208</v>
      </c>
      <c r="G62" s="186"/>
      <c r="H62" s="184">
        <f t="shared" si="2"/>
        <v>0</v>
      </c>
      <c r="J62" s="156"/>
      <c r="K62" s="156"/>
      <c r="L62" s="156"/>
      <c r="M62" s="156"/>
      <c r="N62" s="156"/>
      <c r="O62" s="181"/>
      <c r="P62" s="235"/>
      <c r="Q62" s="235"/>
      <c r="R62" s="235"/>
      <c r="S62" s="235"/>
      <c r="T62" s="235"/>
      <c r="U62" s="235"/>
    </row>
    <row r="63" spans="3:22" s="127" customFormat="1" ht="51" x14ac:dyDescent="0.2">
      <c r="C63" s="178">
        <v>19</v>
      </c>
      <c r="D63" s="185" t="s">
        <v>575</v>
      </c>
      <c r="E63" s="179" t="s">
        <v>70</v>
      </c>
      <c r="F63" s="180">
        <v>6</v>
      </c>
      <c r="G63" s="186"/>
      <c r="H63" s="184">
        <f>IF(F63=""," ",+F63*G63)</f>
        <v>0</v>
      </c>
      <c r="J63" s="156"/>
      <c r="K63" s="156"/>
      <c r="L63" s="156"/>
      <c r="M63" s="156"/>
      <c r="N63" s="156"/>
      <c r="O63" s="181"/>
      <c r="P63" s="235"/>
      <c r="Q63" s="235"/>
      <c r="R63" s="235"/>
      <c r="S63" s="235"/>
      <c r="T63" s="235"/>
      <c r="U63" s="235"/>
    </row>
    <row r="64" spans="3:22" s="127" customFormat="1" ht="38.25" x14ac:dyDescent="0.2">
      <c r="C64" s="178">
        <v>20</v>
      </c>
      <c r="D64" s="185" t="s">
        <v>576</v>
      </c>
      <c r="E64" s="179" t="s">
        <v>27</v>
      </c>
      <c r="F64" s="180">
        <f>+N64</f>
        <v>15.2</v>
      </c>
      <c r="G64" s="186"/>
      <c r="H64" s="184">
        <f>IF(F64=""," ",+F64*G64)</f>
        <v>0</v>
      </c>
      <c r="J64" s="156">
        <v>1.2</v>
      </c>
      <c r="K64" s="156">
        <v>1.5</v>
      </c>
      <c r="L64" s="156">
        <v>1</v>
      </c>
      <c r="M64" s="156">
        <v>0.3</v>
      </c>
      <c r="N64" s="156">
        <f>+(J64+M64)*2*3+(K64+M64)*2+(L64+M64)*2</f>
        <v>15.2</v>
      </c>
      <c r="O64" s="181"/>
      <c r="P64" s="235"/>
      <c r="Q64" s="235"/>
      <c r="R64" s="235"/>
      <c r="S64" s="235"/>
      <c r="T64" s="235"/>
      <c r="U64" s="235"/>
    </row>
    <row r="65" spans="2:22" s="127" customFormat="1" ht="38.25" x14ac:dyDescent="0.2">
      <c r="C65" s="178">
        <v>21</v>
      </c>
      <c r="D65" s="185" t="s">
        <v>577</v>
      </c>
      <c r="E65" s="179" t="s">
        <v>70</v>
      </c>
      <c r="F65" s="180">
        <v>9</v>
      </c>
      <c r="G65" s="186"/>
      <c r="H65" s="184">
        <f>IF(F65=""," ",+F65*G65)</f>
        <v>0</v>
      </c>
      <c r="J65" s="156">
        <v>1.2</v>
      </c>
      <c r="K65" s="156">
        <v>1.5</v>
      </c>
      <c r="L65" s="156">
        <v>1</v>
      </c>
      <c r="M65" s="156">
        <v>0.3</v>
      </c>
      <c r="N65" s="156">
        <f>+(J65+M65)*2*3+(K65+M65)*2+(L65+M65)*2</f>
        <v>15.2</v>
      </c>
      <c r="O65" s="181"/>
      <c r="P65" s="235"/>
      <c r="Q65" s="235"/>
      <c r="R65" s="235"/>
      <c r="S65" s="235"/>
      <c r="T65" s="235"/>
      <c r="U65" s="235"/>
    </row>
    <row r="66" spans="2:22" s="127" customFormat="1" ht="38.25" x14ac:dyDescent="0.2">
      <c r="C66" s="179">
        <v>22</v>
      </c>
      <c r="D66" s="185" t="s">
        <v>588</v>
      </c>
      <c r="E66" s="179" t="s">
        <v>24</v>
      </c>
      <c r="F66" s="180">
        <f>+N66</f>
        <v>15.78</v>
      </c>
      <c r="G66" s="183"/>
      <c r="H66" s="184">
        <f>IF(F66=""," ",+F66*G66)</f>
        <v>0</v>
      </c>
      <c r="J66" s="156">
        <f>+J32</f>
        <v>19.5</v>
      </c>
      <c r="K66" s="156">
        <f>+K32</f>
        <v>6.8</v>
      </c>
      <c r="L66" s="156">
        <f>+L32</f>
        <v>0.6</v>
      </c>
      <c r="M66" s="156"/>
      <c r="N66" s="156">
        <f>+(J66+K66)*L66</f>
        <v>15.78</v>
      </c>
      <c r="O66" s="181"/>
      <c r="P66" s="234"/>
      <c r="Q66" s="234"/>
      <c r="R66" s="234"/>
      <c r="S66" s="234"/>
      <c r="T66" s="234"/>
      <c r="U66" s="234"/>
    </row>
    <row r="67" spans="2:22" s="127" customFormat="1" ht="38.25" x14ac:dyDescent="0.2">
      <c r="C67" s="179">
        <v>23</v>
      </c>
      <c r="D67" s="185" t="s">
        <v>589</v>
      </c>
      <c r="E67" s="179" t="s">
        <v>24</v>
      </c>
      <c r="F67" s="180">
        <f>+F66</f>
        <v>15.78</v>
      </c>
      <c r="G67" s="183"/>
      <c r="H67" s="184">
        <f>IF(F67=""," ",+F67*G67)</f>
        <v>0</v>
      </c>
      <c r="J67" s="156">
        <f>+J46</f>
        <v>0</v>
      </c>
      <c r="K67" s="156">
        <f>+Q47</f>
        <v>0</v>
      </c>
      <c r="L67" s="156">
        <v>0.6</v>
      </c>
      <c r="M67" s="156"/>
      <c r="N67" s="156">
        <f>+(J67+K67)*L67</f>
        <v>0</v>
      </c>
      <c r="O67" s="181"/>
      <c r="P67" s="234"/>
      <c r="Q67" s="234"/>
      <c r="R67" s="234"/>
      <c r="S67" s="234"/>
      <c r="T67" s="234"/>
      <c r="U67" s="234"/>
    </row>
    <row r="68" spans="2:22" s="146" customFormat="1" x14ac:dyDescent="0.2">
      <c r="C68" s="141"/>
      <c r="D68" s="190"/>
      <c r="E68" s="141"/>
      <c r="F68" s="144"/>
      <c r="G68" s="144"/>
      <c r="H68" s="159" t="str">
        <f t="shared" si="2"/>
        <v xml:space="preserve"> </v>
      </c>
      <c r="J68" s="88"/>
      <c r="K68" s="88"/>
      <c r="L68" s="88"/>
      <c r="M68" s="88"/>
      <c r="N68" s="88"/>
      <c r="O68" s="89"/>
      <c r="P68" s="105"/>
      <c r="Q68" s="105"/>
      <c r="R68" s="105"/>
      <c r="S68" s="105"/>
      <c r="T68" s="105"/>
      <c r="U68" s="105"/>
      <c r="V68" s="90"/>
    </row>
    <row r="69" spans="2:22" x14ac:dyDescent="0.2">
      <c r="C69" s="141">
        <v>50</v>
      </c>
      <c r="D69" s="170" t="s">
        <v>552</v>
      </c>
      <c r="E69" s="141" t="s">
        <v>61</v>
      </c>
      <c r="F69" s="163">
        <v>0.05</v>
      </c>
      <c r="G69" s="158">
        <f>SUM(H40:H67)</f>
        <v>0</v>
      </c>
      <c r="H69" s="118">
        <f>+F69*G69</f>
        <v>0</v>
      </c>
      <c r="J69" s="88"/>
      <c r="K69" s="88"/>
      <c r="L69" s="88"/>
      <c r="M69" s="88"/>
      <c r="N69" s="88"/>
      <c r="O69" s="89"/>
    </row>
    <row r="70" spans="2:22" x14ac:dyDescent="0.2">
      <c r="B70" s="100"/>
      <c r="C70" s="114"/>
      <c r="D70" s="115"/>
      <c r="E70" s="116"/>
      <c r="F70" s="171"/>
      <c r="G70" s="144"/>
      <c r="H70" s="118"/>
      <c r="I70" s="113"/>
      <c r="J70" s="105"/>
      <c r="K70" s="105"/>
      <c r="L70" s="105"/>
      <c r="M70" s="105"/>
      <c r="N70" s="105"/>
      <c r="O70" s="105"/>
      <c r="P70" s="90"/>
      <c r="Q70" s="90"/>
      <c r="R70" s="90"/>
      <c r="S70" s="90"/>
      <c r="T70" s="90"/>
      <c r="U70" s="90"/>
    </row>
    <row r="71" spans="2:22" x14ac:dyDescent="0.2">
      <c r="B71" s="100"/>
      <c r="C71" s="114"/>
      <c r="D71" s="115"/>
      <c r="E71" s="116"/>
      <c r="F71" s="171"/>
      <c r="G71" s="144"/>
      <c r="H71" s="118"/>
      <c r="I71" s="113"/>
      <c r="J71" s="105"/>
      <c r="K71" s="105"/>
      <c r="L71" s="105"/>
      <c r="M71" s="105"/>
      <c r="N71" s="105"/>
      <c r="O71" s="105"/>
      <c r="P71" s="90"/>
      <c r="Q71" s="90"/>
      <c r="R71" s="90"/>
      <c r="S71" s="90"/>
      <c r="T71" s="90"/>
      <c r="U71" s="90"/>
    </row>
    <row r="72" spans="2:22" x14ac:dyDescent="0.2">
      <c r="B72" s="100"/>
      <c r="C72" s="122">
        <v>51</v>
      </c>
      <c r="D72" s="162" t="s">
        <v>512</v>
      </c>
      <c r="E72" s="124"/>
      <c r="F72" s="125"/>
      <c r="G72" s="144"/>
      <c r="H72" s="118">
        <f>SUM(H11:H69)-H31-H32-H33-H61-H62-H63-H64-H65-H66-H67</f>
        <v>0</v>
      </c>
      <c r="I72" s="113"/>
      <c r="J72" s="105"/>
      <c r="K72" s="105"/>
      <c r="L72" s="105"/>
      <c r="M72" s="105"/>
      <c r="N72" s="105"/>
      <c r="O72" s="105"/>
      <c r="P72" s="90"/>
      <c r="Q72" s="90"/>
      <c r="R72" s="90"/>
      <c r="S72" s="90"/>
      <c r="T72" s="90"/>
      <c r="U72" s="90"/>
    </row>
    <row r="73" spans="2:22" x14ac:dyDescent="0.2">
      <c r="B73" s="100"/>
      <c r="C73" s="122">
        <v>52</v>
      </c>
      <c r="D73" s="162" t="s">
        <v>531</v>
      </c>
      <c r="E73" s="124"/>
      <c r="F73" s="125"/>
      <c r="G73" s="144"/>
      <c r="H73" s="118">
        <f>SUM(H11:H69)</f>
        <v>0</v>
      </c>
      <c r="I73" s="113"/>
      <c r="J73" s="105"/>
      <c r="K73" s="105"/>
      <c r="L73" s="105"/>
      <c r="M73" s="105"/>
      <c r="N73" s="105"/>
      <c r="O73" s="105"/>
      <c r="P73" s="90"/>
      <c r="Q73" s="90"/>
      <c r="R73" s="90"/>
      <c r="S73" s="90"/>
      <c r="T73" s="90"/>
      <c r="U73" s="90"/>
    </row>
    <row r="74" spans="2:22" x14ac:dyDescent="0.2">
      <c r="C74" s="86"/>
      <c r="D74" s="106"/>
      <c r="E74" s="86"/>
      <c r="F74" s="107"/>
      <c r="G74" s="107"/>
      <c r="H74" s="107"/>
      <c r="J74" s="88"/>
      <c r="K74" s="88"/>
      <c r="L74" s="88"/>
      <c r="M74" s="88"/>
      <c r="N74" s="88"/>
      <c r="O74" s="89"/>
    </row>
  </sheetData>
  <sheetProtection algorithmName="SHA-512" hashValue="o0dXYbAL+cX5VQcyXwwPhS70tcmaT5qwCWc7BM0wqLFGotgQG7A8iQXYxtylY3z9qmGF6joqYaOe4++H22iMuQ==" saltValue="o2EBoUmNZCuDyEnk6Exj8A==" spinCount="100000" sheet="1" objects="1" scenarios="1" selectLockedCells="1"/>
  <protectedRanges>
    <protectedRange sqref="G55:G59 G35 G44:G48 G61:G65 G69 G18" name="Obseg1"/>
  </protectedRanges>
  <mergeCells count="2">
    <mergeCell ref="E4:H4"/>
    <mergeCell ref="E6:H6"/>
  </mergeCells>
  <pageMargins left="0.70866141732283472" right="0.70866141732283472" top="0.74803149606299213" bottom="0.74803149606299213" header="0.31496062992125984" footer="0.31496062992125984"/>
  <pageSetup paperSize="9" scale="78" fitToHeight="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7"/>
  <sheetViews>
    <sheetView view="pageBreakPreview" zoomScale="60" zoomScaleNormal="100" workbookViewId="0">
      <selection activeCell="H97" sqref="C2:H97"/>
    </sheetView>
  </sheetViews>
  <sheetFormatPr defaultRowHeight="12.75" x14ac:dyDescent="0.2"/>
  <cols>
    <col min="1" max="1" width="9.140625" style="241"/>
    <col min="2" max="2" width="9.140625" style="239"/>
    <col min="3" max="3" width="9.140625" style="272"/>
    <col min="4" max="4" width="60.7109375" style="241" customWidth="1"/>
    <col min="5" max="5" width="9.140625" style="272"/>
    <col min="6" max="6" width="9.28515625" style="328" bestFit="1" customWidth="1"/>
    <col min="7" max="8" width="12.28515625" style="273" customWidth="1"/>
    <col min="9" max="9" width="12.28515625" style="274" customWidth="1"/>
    <col min="10" max="15" width="9.140625" style="238" customWidth="1"/>
    <col min="16" max="20" width="9.140625" style="238"/>
    <col min="21" max="16384" width="9.140625" style="241"/>
  </cols>
  <sheetData>
    <row r="1" spans="2:59" s="87" customFormat="1" x14ac:dyDescent="0.2">
      <c r="C1" s="165"/>
      <c r="J1" s="90"/>
      <c r="K1" s="90"/>
      <c r="L1" s="90"/>
      <c r="M1" s="90"/>
      <c r="N1" s="90"/>
      <c r="O1" s="90"/>
      <c r="P1" s="105"/>
      <c r="Q1" s="105"/>
      <c r="R1" s="105"/>
      <c r="S1" s="105"/>
      <c r="T1" s="105"/>
      <c r="U1" s="105"/>
      <c r="V1" s="90"/>
    </row>
    <row r="2" spans="2:59" s="77" customFormat="1" x14ac:dyDescent="0.2">
      <c r="C2" s="70"/>
      <c r="D2" s="71" t="s">
        <v>455</v>
      </c>
      <c r="E2" s="72"/>
      <c r="F2" s="321"/>
      <c r="G2" s="74"/>
      <c r="H2" s="75"/>
      <c r="I2" s="75"/>
      <c r="J2" s="76"/>
      <c r="K2" s="76"/>
      <c r="L2" s="76"/>
      <c r="M2" s="76"/>
      <c r="N2" s="76"/>
      <c r="O2" s="76"/>
      <c r="P2" s="233"/>
      <c r="Q2" s="233"/>
      <c r="R2" s="233"/>
      <c r="S2" s="233"/>
      <c r="T2" s="233"/>
      <c r="U2" s="233"/>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row>
    <row r="3" spans="2:59" s="77" customFormat="1" ht="6" customHeight="1" x14ac:dyDescent="0.2">
      <c r="C3" s="78"/>
      <c r="D3" s="172"/>
      <c r="E3" s="79"/>
      <c r="F3" s="321"/>
      <c r="G3" s="80"/>
      <c r="H3" s="75"/>
      <c r="I3" s="75"/>
      <c r="J3" s="76"/>
      <c r="K3" s="76"/>
      <c r="L3" s="76"/>
      <c r="M3" s="76"/>
      <c r="N3" s="76"/>
      <c r="O3" s="76"/>
      <c r="P3" s="233"/>
      <c r="Q3" s="233"/>
      <c r="R3" s="233"/>
      <c r="S3" s="233"/>
      <c r="T3" s="233"/>
      <c r="U3" s="233"/>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row>
    <row r="4" spans="2:59" s="77" customFormat="1" x14ac:dyDescent="0.2">
      <c r="C4" s="78"/>
      <c r="D4" s="71" t="s">
        <v>456</v>
      </c>
      <c r="E4" s="283" t="s">
        <v>623</v>
      </c>
      <c r="F4" s="284"/>
      <c r="G4" s="284"/>
      <c r="H4" s="284"/>
      <c r="I4" s="173"/>
      <c r="J4" s="76"/>
      <c r="K4" s="76"/>
      <c r="L4" s="76"/>
      <c r="M4" s="76"/>
      <c r="N4" s="76"/>
      <c r="O4" s="76"/>
      <c r="P4" s="233"/>
      <c r="Q4" s="233"/>
      <c r="R4" s="233"/>
      <c r="S4" s="233"/>
      <c r="T4" s="233"/>
      <c r="U4" s="233"/>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row>
    <row r="5" spans="2:59" s="77" customFormat="1" ht="6" customHeight="1" x14ac:dyDescent="0.2">
      <c r="C5" s="70"/>
      <c r="D5" s="81"/>
      <c r="E5" s="82"/>
      <c r="F5" s="321"/>
      <c r="G5" s="83"/>
      <c r="H5" s="84"/>
      <c r="I5" s="84"/>
      <c r="J5" s="76"/>
      <c r="K5" s="76"/>
      <c r="L5" s="76"/>
      <c r="M5" s="76"/>
      <c r="N5" s="76"/>
      <c r="O5" s="76"/>
      <c r="P5" s="233"/>
      <c r="Q5" s="233"/>
      <c r="R5" s="233"/>
      <c r="S5" s="233"/>
      <c r="T5" s="233"/>
      <c r="U5" s="233"/>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row>
    <row r="6" spans="2:59" s="77" customFormat="1" ht="12.75" customHeight="1" x14ac:dyDescent="0.2">
      <c r="C6" s="70"/>
      <c r="D6" s="85" t="s">
        <v>457</v>
      </c>
      <c r="E6" s="285" t="s">
        <v>533</v>
      </c>
      <c r="F6" s="286"/>
      <c r="G6" s="286"/>
      <c r="H6" s="286"/>
      <c r="I6" s="174"/>
      <c r="J6" s="76"/>
      <c r="K6" s="76"/>
      <c r="L6" s="76"/>
      <c r="M6" s="76"/>
      <c r="N6" s="76"/>
      <c r="O6" s="76"/>
      <c r="P6" s="233"/>
      <c r="Q6" s="233"/>
      <c r="R6" s="233"/>
      <c r="S6" s="233"/>
      <c r="T6" s="233"/>
      <c r="U6" s="233"/>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row>
    <row r="7" spans="2:59" s="87" customFormat="1" x14ac:dyDescent="0.2">
      <c r="C7" s="165"/>
      <c r="J7" s="90"/>
      <c r="K7" s="90"/>
      <c r="L7" s="90"/>
      <c r="M7" s="90"/>
      <c r="N7" s="90"/>
      <c r="O7" s="90"/>
      <c r="P7" s="105"/>
      <c r="Q7" s="105"/>
      <c r="R7" s="105"/>
      <c r="S7" s="105"/>
      <c r="T7" s="105"/>
      <c r="U7" s="105"/>
      <c r="V7" s="90"/>
    </row>
    <row r="8" spans="2:59" s="87" customFormat="1" x14ac:dyDescent="0.2">
      <c r="C8" s="165"/>
      <c r="J8" s="90"/>
      <c r="K8" s="90"/>
      <c r="L8" s="90"/>
      <c r="M8" s="90"/>
      <c r="N8" s="90"/>
      <c r="O8" s="90"/>
      <c r="P8" s="105"/>
      <c r="Q8" s="105"/>
      <c r="R8" s="105"/>
      <c r="S8" s="105"/>
      <c r="T8" s="105"/>
      <c r="U8" s="105"/>
      <c r="V8" s="90"/>
    </row>
    <row r="9" spans="2:59" s="87" customFormat="1" x14ac:dyDescent="0.2">
      <c r="C9" s="165"/>
      <c r="J9" s="90"/>
      <c r="K9" s="90"/>
      <c r="L9" s="90"/>
      <c r="M9" s="90"/>
      <c r="N9" s="90"/>
      <c r="O9" s="90"/>
      <c r="P9" s="105"/>
      <c r="Q9" s="105"/>
      <c r="R9" s="105"/>
      <c r="S9" s="105"/>
      <c r="T9" s="105"/>
      <c r="U9" s="105"/>
      <c r="V9" s="90"/>
    </row>
    <row r="10" spans="2:59" s="87" customFormat="1" x14ac:dyDescent="0.2">
      <c r="C10" s="108">
        <v>0</v>
      </c>
      <c r="D10" s="109" t="s">
        <v>486</v>
      </c>
      <c r="E10" s="110"/>
      <c r="F10" s="111"/>
      <c r="G10" s="111"/>
      <c r="H10" s="111"/>
      <c r="J10" s="99" t="s">
        <v>483</v>
      </c>
      <c r="K10" s="99" t="s">
        <v>484</v>
      </c>
      <c r="L10" s="99" t="s">
        <v>16</v>
      </c>
      <c r="M10" s="99" t="s">
        <v>17</v>
      </c>
      <c r="N10" s="99" t="s">
        <v>485</v>
      </c>
      <c r="O10" s="89"/>
      <c r="P10" s="90"/>
      <c r="Q10" s="90"/>
      <c r="R10" s="90"/>
      <c r="S10" s="90"/>
      <c r="T10" s="90"/>
      <c r="U10" s="90"/>
      <c r="V10" s="90"/>
    </row>
    <row r="11" spans="2:59" s="191" customFormat="1" ht="78" customHeight="1" x14ac:dyDescent="0.2">
      <c r="C11" s="217">
        <v>1</v>
      </c>
      <c r="D11" s="219" t="s">
        <v>663</v>
      </c>
      <c r="E11" s="217" t="s">
        <v>24</v>
      </c>
      <c r="F11" s="218">
        <f>+N11</f>
        <v>112</v>
      </c>
      <c r="G11" s="210"/>
      <c r="H11" s="206">
        <f t="shared" ref="H11:H12" si="0">IF(F11=""," ",+F11*G11)</f>
        <v>0</v>
      </c>
      <c r="J11" s="198">
        <v>8</v>
      </c>
      <c r="K11" s="198">
        <v>8</v>
      </c>
      <c r="L11" s="198"/>
      <c r="M11" s="198">
        <v>1</v>
      </c>
      <c r="N11" s="198">
        <f>+J11*K11*M11+P11*Q11</f>
        <v>112</v>
      </c>
      <c r="O11" s="198"/>
      <c r="P11" s="198">
        <v>8</v>
      </c>
      <c r="Q11" s="198">
        <v>6</v>
      </c>
      <c r="R11" s="198"/>
      <c r="S11" s="198"/>
      <c r="T11" s="198"/>
      <c r="U11" s="198"/>
      <c r="V11" s="198"/>
    </row>
    <row r="12" spans="2:59" s="87" customFormat="1" ht="25.5" x14ac:dyDescent="0.2">
      <c r="B12" s="100"/>
      <c r="C12" s="114">
        <v>2</v>
      </c>
      <c r="D12" s="123" t="s">
        <v>517</v>
      </c>
      <c r="E12" s="116" t="s">
        <v>21</v>
      </c>
      <c r="F12" s="171">
        <v>3</v>
      </c>
      <c r="G12" s="117"/>
      <c r="H12" s="118">
        <f t="shared" si="0"/>
        <v>0</v>
      </c>
      <c r="I12" s="113"/>
      <c r="J12" s="105">
        <v>1.5</v>
      </c>
      <c r="K12" s="105"/>
      <c r="L12" s="105">
        <v>1.5</v>
      </c>
      <c r="M12" s="105"/>
      <c r="N12" s="105"/>
      <c r="O12" s="105"/>
      <c r="P12" s="90"/>
      <c r="Q12" s="90"/>
      <c r="R12" s="90"/>
      <c r="S12" s="90"/>
      <c r="T12" s="90"/>
      <c r="U12" s="90"/>
      <c r="V12" s="90"/>
    </row>
    <row r="13" spans="2:59" s="87" customFormat="1" x14ac:dyDescent="0.2">
      <c r="C13" s="141"/>
      <c r="D13" s="142"/>
      <c r="E13" s="119"/>
      <c r="F13" s="143"/>
      <c r="G13" s="140"/>
      <c r="H13" s="118"/>
      <c r="J13" s="88"/>
      <c r="K13" s="88"/>
      <c r="L13" s="88"/>
      <c r="M13" s="88"/>
      <c r="N13" s="88"/>
      <c r="O13" s="89"/>
      <c r="P13" s="105"/>
      <c r="Q13" s="105"/>
      <c r="R13" s="105"/>
      <c r="S13" s="105"/>
      <c r="T13" s="105"/>
      <c r="U13" s="105"/>
      <c r="V13" s="90"/>
    </row>
    <row r="14" spans="2:59" s="87" customFormat="1" x14ac:dyDescent="0.2">
      <c r="C14" s="141">
        <v>50</v>
      </c>
      <c r="D14" s="170" t="s">
        <v>552</v>
      </c>
      <c r="E14" s="141" t="s">
        <v>61</v>
      </c>
      <c r="F14" s="163">
        <v>0.05</v>
      </c>
      <c r="G14" s="158">
        <f>SUM(H11:H12)</f>
        <v>0</v>
      </c>
      <c r="H14" s="118">
        <f>+F14*G14</f>
        <v>0</v>
      </c>
      <c r="J14" s="88"/>
      <c r="K14" s="88"/>
      <c r="L14" s="88"/>
      <c r="M14" s="88"/>
      <c r="N14" s="88"/>
      <c r="O14" s="89"/>
      <c r="P14" s="105"/>
      <c r="Q14" s="105"/>
      <c r="R14" s="105"/>
      <c r="S14" s="105"/>
      <c r="T14" s="105"/>
      <c r="U14" s="105"/>
      <c r="V14" s="90"/>
    </row>
    <row r="15" spans="2:59" s="87" customFormat="1" x14ac:dyDescent="0.2">
      <c r="B15" s="100"/>
      <c r="C15" s="128"/>
      <c r="D15" s="129"/>
      <c r="E15" s="101"/>
      <c r="F15" s="102"/>
      <c r="G15" s="130"/>
      <c r="H15" s="131"/>
      <c r="I15" s="113"/>
      <c r="J15" s="105"/>
      <c r="K15" s="105"/>
      <c r="L15" s="105"/>
      <c r="M15" s="105"/>
      <c r="N15" s="105"/>
      <c r="O15" s="105"/>
      <c r="P15" s="90"/>
      <c r="Q15" s="90"/>
      <c r="R15" s="90"/>
      <c r="S15" s="90"/>
      <c r="T15" s="90"/>
      <c r="U15" s="90"/>
      <c r="V15" s="90"/>
    </row>
    <row r="16" spans="2:59" s="87" customFormat="1" x14ac:dyDescent="0.2">
      <c r="B16" s="100"/>
      <c r="C16" s="132"/>
      <c r="D16" s="133"/>
      <c r="E16" s="134"/>
      <c r="F16" s="135"/>
      <c r="G16" s="136"/>
      <c r="H16" s="137"/>
      <c r="I16" s="113"/>
      <c r="J16" s="105"/>
      <c r="K16" s="105"/>
      <c r="L16" s="105"/>
      <c r="M16" s="105"/>
      <c r="N16" s="105"/>
      <c r="O16" s="105"/>
      <c r="P16" s="90"/>
      <c r="Q16" s="90"/>
      <c r="R16" s="90"/>
      <c r="S16" s="90"/>
      <c r="T16" s="90"/>
      <c r="U16" s="90"/>
      <c r="V16" s="90"/>
    </row>
    <row r="17" spans="2:21" s="237" customFormat="1" x14ac:dyDescent="0.2">
      <c r="B17" s="236"/>
      <c r="C17" s="250" t="s">
        <v>7</v>
      </c>
      <c r="D17" s="251" t="s">
        <v>516</v>
      </c>
      <c r="E17" s="243" t="s">
        <v>9</v>
      </c>
      <c r="F17" s="322" t="s">
        <v>10</v>
      </c>
      <c r="G17" s="244" t="s">
        <v>11</v>
      </c>
      <c r="H17" s="244" t="s">
        <v>12</v>
      </c>
      <c r="I17" s="252"/>
      <c r="J17" s="253" t="s">
        <v>483</v>
      </c>
      <c r="K17" s="253" t="s">
        <v>484</v>
      </c>
      <c r="L17" s="253" t="s">
        <v>16</v>
      </c>
      <c r="M17" s="253" t="s">
        <v>17</v>
      </c>
      <c r="N17" s="253" t="s">
        <v>485</v>
      </c>
      <c r="O17" s="275"/>
      <c r="P17" s="238"/>
      <c r="Q17" s="238"/>
      <c r="R17" s="238"/>
      <c r="S17" s="238"/>
      <c r="T17" s="238"/>
    </row>
    <row r="18" spans="2:21" s="237" customFormat="1" ht="38.25" x14ac:dyDescent="0.2">
      <c r="B18" s="236"/>
      <c r="C18" s="254">
        <v>1</v>
      </c>
      <c r="D18" s="139" t="s">
        <v>491</v>
      </c>
      <c r="E18" s="255"/>
      <c r="F18" s="323"/>
      <c r="G18" s="247"/>
      <c r="H18" s="247"/>
      <c r="I18" s="246"/>
      <c r="J18" s="256">
        <v>2.8</v>
      </c>
      <c r="K18" s="256">
        <v>2.8</v>
      </c>
      <c r="L18" s="238">
        <v>3</v>
      </c>
      <c r="M18" s="256">
        <v>2</v>
      </c>
      <c r="N18" s="256"/>
      <c r="O18" s="275"/>
      <c r="P18" s="238"/>
      <c r="Q18" s="238"/>
      <c r="R18" s="238"/>
      <c r="S18" s="238"/>
      <c r="T18" s="238"/>
    </row>
    <row r="19" spans="2:21" s="237" customFormat="1" x14ac:dyDescent="0.2">
      <c r="B19" s="236"/>
      <c r="C19" s="254">
        <v>2</v>
      </c>
      <c r="D19" s="242" t="s">
        <v>590</v>
      </c>
      <c r="E19" s="255" t="s">
        <v>27</v>
      </c>
      <c r="F19" s="323">
        <f>+N19</f>
        <v>54.7</v>
      </c>
      <c r="G19" s="248"/>
      <c r="H19" s="249">
        <f t="shared" ref="H19:H38" si="1">IF(F19=""," ",+F19*G19)</f>
        <v>0</v>
      </c>
      <c r="I19" s="246"/>
      <c r="J19" s="256">
        <v>18.55</v>
      </c>
      <c r="K19" s="256">
        <v>11.1</v>
      </c>
      <c r="L19" s="238">
        <v>3.6</v>
      </c>
      <c r="M19" s="256">
        <v>2.5</v>
      </c>
      <c r="N19" s="256">
        <f>+((J19+J18)+(K19+K18))*2-L19*L18-M19*M18</f>
        <v>54.7</v>
      </c>
      <c r="O19" s="275"/>
      <c r="P19" s="238"/>
      <c r="Q19" s="238"/>
      <c r="R19" s="238"/>
      <c r="S19" s="238"/>
      <c r="T19" s="238"/>
    </row>
    <row r="20" spans="2:21" s="237" customFormat="1" x14ac:dyDescent="0.2">
      <c r="B20" s="236"/>
      <c r="C20" s="254">
        <v>3</v>
      </c>
      <c r="D20" s="242" t="s">
        <v>591</v>
      </c>
      <c r="E20" s="255" t="s">
        <v>24</v>
      </c>
      <c r="F20" s="323">
        <f>+N20</f>
        <v>80.212799999999987</v>
      </c>
      <c r="G20" s="248"/>
      <c r="H20" s="249">
        <f t="shared" si="1"/>
        <v>0</v>
      </c>
      <c r="I20" s="246"/>
      <c r="J20" s="256">
        <f>+(J19-0.08)*(J18-0.08)</f>
        <v>50.238399999999999</v>
      </c>
      <c r="K20" s="256">
        <f>+(K19-0.08)*(K18-0.08)</f>
        <v>29.974399999999996</v>
      </c>
      <c r="L20" s="256"/>
      <c r="M20" s="256"/>
      <c r="N20" s="256">
        <f>+J20+K20</f>
        <v>80.212799999999987</v>
      </c>
      <c r="O20" s="275"/>
      <c r="P20" s="238"/>
      <c r="Q20" s="238"/>
      <c r="R20" s="238"/>
      <c r="S20" s="238"/>
      <c r="T20" s="238"/>
    </row>
    <row r="21" spans="2:21" s="237" customFormat="1" x14ac:dyDescent="0.2">
      <c r="B21" s="236"/>
      <c r="C21" s="254">
        <v>4</v>
      </c>
      <c r="D21" s="257" t="s">
        <v>592</v>
      </c>
      <c r="E21" s="254" t="s">
        <v>24</v>
      </c>
      <c r="F21" s="324">
        <f>+F20</f>
        <v>80.212799999999987</v>
      </c>
      <c r="G21" s="248"/>
      <c r="H21" s="249">
        <f t="shared" si="1"/>
        <v>0</v>
      </c>
      <c r="I21" s="246"/>
      <c r="J21" s="256"/>
      <c r="K21" s="256"/>
      <c r="L21" s="256"/>
      <c r="M21" s="256"/>
      <c r="N21" s="256"/>
      <c r="O21" s="275"/>
      <c r="P21" s="238"/>
      <c r="Q21" s="238"/>
      <c r="R21" s="238"/>
      <c r="S21" s="238"/>
      <c r="T21" s="238"/>
    </row>
    <row r="22" spans="2:21" ht="25.5" x14ac:dyDescent="0.2">
      <c r="C22" s="240">
        <v>5</v>
      </c>
      <c r="D22" s="242" t="s">
        <v>593</v>
      </c>
      <c r="E22" s="240" t="s">
        <v>24</v>
      </c>
      <c r="F22" s="325">
        <f>+N22</f>
        <v>83.02</v>
      </c>
      <c r="G22" s="248"/>
      <c r="H22" s="249">
        <f t="shared" si="1"/>
        <v>0</v>
      </c>
      <c r="I22" s="246"/>
      <c r="J22" s="256">
        <f>+J19*J18</f>
        <v>51.94</v>
      </c>
      <c r="K22" s="256">
        <f>+K19*K18</f>
        <v>31.08</v>
      </c>
      <c r="L22" s="256"/>
      <c r="M22" s="256"/>
      <c r="N22" s="256">
        <f>+J22+K22</f>
        <v>83.02</v>
      </c>
      <c r="O22" s="275"/>
    </row>
    <row r="23" spans="2:21" ht="25.5" x14ac:dyDescent="0.2">
      <c r="C23" s="240">
        <v>6</v>
      </c>
      <c r="D23" s="242" t="s">
        <v>594</v>
      </c>
      <c r="E23" s="240" t="s">
        <v>24</v>
      </c>
      <c r="F23" s="325">
        <f>+N23</f>
        <v>93.774999999999991</v>
      </c>
      <c r="G23" s="248"/>
      <c r="H23" s="249">
        <f t="shared" si="1"/>
        <v>0</v>
      </c>
      <c r="I23" s="246"/>
      <c r="J23" s="256">
        <f>+(J19+0.3)*(J18+0.3)</f>
        <v>58.434999999999995</v>
      </c>
      <c r="K23" s="256">
        <f>+(K19+0.3)*(K18+0.3)</f>
        <v>35.339999999999996</v>
      </c>
      <c r="L23" s="256"/>
      <c r="M23" s="256"/>
      <c r="N23" s="256">
        <f>+J23+K23</f>
        <v>93.774999999999991</v>
      </c>
      <c r="O23" s="275"/>
    </row>
    <row r="24" spans="2:21" x14ac:dyDescent="0.2">
      <c r="C24" s="240">
        <v>7</v>
      </c>
      <c r="D24" s="242" t="s">
        <v>595</v>
      </c>
      <c r="E24" s="240" t="s">
        <v>27</v>
      </c>
      <c r="F24" s="325">
        <f>+J19+K19</f>
        <v>29.65</v>
      </c>
      <c r="G24" s="248"/>
      <c r="H24" s="249">
        <f t="shared" si="1"/>
        <v>0</v>
      </c>
      <c r="I24" s="246"/>
      <c r="J24" s="256"/>
      <c r="K24" s="256"/>
      <c r="L24" s="256"/>
      <c r="M24" s="256"/>
      <c r="N24" s="256"/>
      <c r="O24" s="275"/>
    </row>
    <row r="25" spans="2:21" x14ac:dyDescent="0.2">
      <c r="C25" s="240">
        <v>8</v>
      </c>
      <c r="D25" s="242" t="s">
        <v>598</v>
      </c>
      <c r="E25" s="240" t="s">
        <v>70</v>
      </c>
      <c r="F25" s="325">
        <v>4</v>
      </c>
      <c r="G25" s="248"/>
      <c r="H25" s="249">
        <f>IF(F25=""," ",+F25*G25)</f>
        <v>0</v>
      </c>
      <c r="I25" s="246"/>
      <c r="J25" s="256"/>
      <c r="K25" s="256"/>
      <c r="L25" s="256"/>
      <c r="M25" s="256"/>
      <c r="N25" s="256"/>
      <c r="O25" s="275"/>
    </row>
    <row r="26" spans="2:21" s="237" customFormat="1" ht="51" x14ac:dyDescent="0.2">
      <c r="B26" s="236"/>
      <c r="C26" s="258">
        <v>9</v>
      </c>
      <c r="D26" s="242" t="s">
        <v>596</v>
      </c>
      <c r="E26" s="254" t="s">
        <v>24</v>
      </c>
      <c r="F26" s="324">
        <f>+N26</f>
        <v>7.4200000000000008</v>
      </c>
      <c r="G26" s="248"/>
      <c r="H26" s="249">
        <f t="shared" si="1"/>
        <v>0</v>
      </c>
      <c r="I26" s="246"/>
      <c r="J26" s="256">
        <f>+J19</f>
        <v>18.55</v>
      </c>
      <c r="K26" s="256">
        <v>0.4</v>
      </c>
      <c r="L26" s="256"/>
      <c r="M26" s="256"/>
      <c r="N26" s="256">
        <f>+J26*K26</f>
        <v>7.4200000000000008</v>
      </c>
      <c r="O26" s="275"/>
      <c r="P26" s="238"/>
      <c r="Q26" s="238"/>
      <c r="R26" s="238"/>
      <c r="S26" s="238"/>
      <c r="T26" s="238"/>
    </row>
    <row r="27" spans="2:21" s="237" customFormat="1" ht="51" x14ac:dyDescent="0.2">
      <c r="B27" s="236"/>
      <c r="C27" s="258">
        <v>10</v>
      </c>
      <c r="D27" s="242" t="s">
        <v>599</v>
      </c>
      <c r="E27" s="254" t="s">
        <v>24</v>
      </c>
      <c r="F27" s="324">
        <f>+N27</f>
        <v>46.977499999999992</v>
      </c>
      <c r="G27" s="248"/>
      <c r="H27" s="249">
        <f>IF(F27=""," ",+F27*G27)</f>
        <v>0</v>
      </c>
      <c r="I27" s="246"/>
      <c r="J27" s="256">
        <f>+J19+J18*2</f>
        <v>24.15</v>
      </c>
      <c r="K27" s="256">
        <f>+K19+K18*2</f>
        <v>16.7</v>
      </c>
      <c r="L27" s="256">
        <v>1.1499999999999999</v>
      </c>
      <c r="M27" s="256"/>
      <c r="N27" s="256">
        <f>+(J27+K27)*L27</f>
        <v>46.977499999999992</v>
      </c>
      <c r="O27" s="275"/>
      <c r="P27" s="238"/>
      <c r="Q27" s="238"/>
      <c r="R27" s="238"/>
      <c r="S27" s="238"/>
      <c r="T27" s="238"/>
    </row>
    <row r="28" spans="2:21" s="191" customFormat="1" ht="25.5" x14ac:dyDescent="0.2">
      <c r="C28" s="217">
        <v>11</v>
      </c>
      <c r="D28" s="177" t="s">
        <v>640</v>
      </c>
      <c r="E28" s="217" t="s">
        <v>27</v>
      </c>
      <c r="F28" s="218">
        <f>TRUNC(+N28+0.5)</f>
        <v>41</v>
      </c>
      <c r="G28" s="210"/>
      <c r="H28" s="206">
        <f>IF(F28=""," ",+F28*G28)</f>
        <v>0</v>
      </c>
      <c r="J28" s="230">
        <f>+J27</f>
        <v>24.15</v>
      </c>
      <c r="K28" s="230">
        <f>+K27</f>
        <v>16.7</v>
      </c>
      <c r="L28" s="230"/>
      <c r="M28" s="230"/>
      <c r="N28" s="230">
        <f>+J28+K28</f>
        <v>40.849999999999994</v>
      </c>
      <c r="P28" s="208"/>
      <c r="Q28" s="208"/>
      <c r="R28" s="208"/>
      <c r="S28" s="208"/>
      <c r="T28" s="208"/>
      <c r="U28" s="208"/>
    </row>
    <row r="29" spans="2:21" s="191" customFormat="1" ht="25.5" x14ac:dyDescent="0.2">
      <c r="C29" s="217">
        <v>12</v>
      </c>
      <c r="D29" s="177" t="s">
        <v>600</v>
      </c>
      <c r="E29" s="217" t="s">
        <v>27</v>
      </c>
      <c r="F29" s="218">
        <f>+F28</f>
        <v>41</v>
      </c>
      <c r="G29" s="210"/>
      <c r="H29" s="206">
        <f>IF(F29=""," ",+F29*G29)</f>
        <v>0</v>
      </c>
      <c r="J29" s="230">
        <f>+J28</f>
        <v>24.15</v>
      </c>
      <c r="K29" s="230">
        <f>+K28</f>
        <v>16.7</v>
      </c>
      <c r="L29" s="230"/>
      <c r="M29" s="230"/>
      <c r="N29" s="230">
        <f>+J29+K29</f>
        <v>40.849999999999994</v>
      </c>
      <c r="P29" s="208"/>
      <c r="Q29" s="208"/>
      <c r="R29" s="208"/>
      <c r="S29" s="208"/>
      <c r="T29" s="208"/>
      <c r="U29" s="208"/>
    </row>
    <row r="30" spans="2:21" s="237" customFormat="1" ht="25.5" x14ac:dyDescent="0.2">
      <c r="B30" s="236"/>
      <c r="C30" s="254">
        <v>13</v>
      </c>
      <c r="D30" s="242" t="s">
        <v>597</v>
      </c>
      <c r="E30" s="254" t="s">
        <v>61</v>
      </c>
      <c r="F30" s="324">
        <f>+L18+M18</f>
        <v>5</v>
      </c>
      <c r="G30" s="248"/>
      <c r="H30" s="249">
        <f t="shared" si="1"/>
        <v>0</v>
      </c>
      <c r="I30" s="246"/>
      <c r="J30" s="256"/>
      <c r="K30" s="256"/>
      <c r="L30" s="256"/>
      <c r="M30" s="256"/>
      <c r="N30" s="256"/>
      <c r="O30" s="275"/>
      <c r="P30" s="238"/>
      <c r="Q30" s="238"/>
      <c r="R30" s="238"/>
      <c r="S30" s="238"/>
      <c r="T30" s="238"/>
    </row>
    <row r="31" spans="2:21" s="127" customFormat="1" x14ac:dyDescent="0.2">
      <c r="C31" s="145">
        <v>14</v>
      </c>
      <c r="D31" s="170" t="s">
        <v>632</v>
      </c>
      <c r="E31" s="145"/>
      <c r="F31" s="121"/>
      <c r="G31" s="121"/>
      <c r="H31" s="121"/>
      <c r="J31" s="156"/>
      <c r="K31" s="156"/>
      <c r="L31" s="156"/>
      <c r="M31" s="156"/>
      <c r="N31" s="156"/>
      <c r="O31" s="181"/>
      <c r="P31" s="234"/>
      <c r="Q31" s="234"/>
      <c r="R31" s="234"/>
      <c r="S31" s="234"/>
      <c r="T31" s="234"/>
      <c r="U31" s="234"/>
    </row>
    <row r="32" spans="2:21" s="259" customFormat="1" x14ac:dyDescent="0.2">
      <c r="B32" s="260"/>
      <c r="C32" s="240"/>
      <c r="D32" s="242" t="s">
        <v>630</v>
      </c>
      <c r="E32" s="240" t="s">
        <v>70</v>
      </c>
      <c r="F32" s="325">
        <v>3</v>
      </c>
      <c r="G32" s="248"/>
      <c r="H32" s="249"/>
      <c r="I32" s="265"/>
      <c r="J32" s="271"/>
      <c r="K32" s="271"/>
      <c r="L32" s="271"/>
      <c r="M32" s="271"/>
      <c r="N32" s="271"/>
      <c r="O32" s="276"/>
      <c r="P32" s="277"/>
      <c r="Q32" s="277"/>
      <c r="R32" s="277"/>
      <c r="S32" s="277"/>
      <c r="T32" s="277"/>
    </row>
    <row r="33" spans="1:22" s="259" customFormat="1" x14ac:dyDescent="0.2">
      <c r="B33" s="260"/>
      <c r="C33" s="240"/>
      <c r="D33" s="242" t="s">
        <v>631</v>
      </c>
      <c r="E33" s="240" t="s">
        <v>70</v>
      </c>
      <c r="F33" s="325">
        <v>2</v>
      </c>
      <c r="G33" s="248"/>
      <c r="H33" s="249"/>
      <c r="I33" s="265"/>
      <c r="J33" s="271"/>
      <c r="K33" s="271"/>
      <c r="L33" s="271"/>
      <c r="M33" s="271"/>
      <c r="N33" s="271"/>
      <c r="O33" s="276"/>
      <c r="P33" s="277"/>
      <c r="Q33" s="277"/>
      <c r="R33" s="277"/>
      <c r="S33" s="277"/>
      <c r="T33" s="277"/>
    </row>
    <row r="34" spans="1:22" s="127" customFormat="1" ht="38.25" x14ac:dyDescent="0.2">
      <c r="C34" s="145">
        <v>15</v>
      </c>
      <c r="D34" s="170" t="s">
        <v>633</v>
      </c>
      <c r="E34" s="145" t="s">
        <v>24</v>
      </c>
      <c r="F34" s="121">
        <f>+N34</f>
        <v>67.650000000000006</v>
      </c>
      <c r="G34" s="117"/>
      <c r="H34" s="118">
        <f>IF(F34=""," ",+F34*G34)</f>
        <v>0</v>
      </c>
      <c r="J34" s="156">
        <v>11.5</v>
      </c>
      <c r="K34" s="156">
        <f>+J34+3*2</f>
        <v>17.5</v>
      </c>
      <c r="L34" s="156">
        <v>3.6</v>
      </c>
      <c r="M34" s="156">
        <v>1.5</v>
      </c>
      <c r="N34" s="156">
        <f>+(J34)*L34+K34*M34</f>
        <v>67.650000000000006</v>
      </c>
      <c r="O34" s="181"/>
      <c r="P34" s="234"/>
      <c r="Q34" s="234"/>
      <c r="R34" s="234"/>
      <c r="S34" s="234"/>
      <c r="T34" s="234"/>
      <c r="U34" s="234"/>
    </row>
    <row r="35" spans="1:22" s="127" customFormat="1" ht="51" x14ac:dyDescent="0.2">
      <c r="C35" s="145">
        <v>16</v>
      </c>
      <c r="D35" s="170" t="s">
        <v>643</v>
      </c>
      <c r="E35" s="145" t="s">
        <v>27</v>
      </c>
      <c r="F35" s="121">
        <f>+N35</f>
        <v>15.4</v>
      </c>
      <c r="G35" s="117"/>
      <c r="H35" s="118">
        <f>IF(F35=""," ",+F35*G35)</f>
        <v>0</v>
      </c>
      <c r="J35" s="156">
        <v>2.5</v>
      </c>
      <c r="K35" s="156">
        <v>2.6</v>
      </c>
      <c r="L35" s="156">
        <v>2</v>
      </c>
      <c r="M35" s="156"/>
      <c r="N35" s="156">
        <f>+(J35+K35*2)*L35</f>
        <v>15.4</v>
      </c>
      <c r="O35" s="181"/>
      <c r="P35" s="234"/>
      <c r="Q35" s="234"/>
      <c r="R35" s="234"/>
      <c r="S35" s="234"/>
      <c r="T35" s="234"/>
      <c r="U35" s="234"/>
    </row>
    <row r="36" spans="1:22" s="127" customFormat="1" ht="38.25" x14ac:dyDescent="0.2">
      <c r="C36" s="145">
        <v>17</v>
      </c>
      <c r="D36" s="170" t="s">
        <v>634</v>
      </c>
      <c r="E36" s="145" t="s">
        <v>24</v>
      </c>
      <c r="F36" s="121">
        <f>+N36</f>
        <v>29</v>
      </c>
      <c r="G36" s="117"/>
      <c r="H36" s="118">
        <f>IF(F36=""," ",+F36*G36)</f>
        <v>0</v>
      </c>
      <c r="J36" s="156">
        <f>+J34</f>
        <v>11.5</v>
      </c>
      <c r="K36" s="156">
        <f>+J36+3*2</f>
        <v>17.5</v>
      </c>
      <c r="L36" s="156">
        <v>1</v>
      </c>
      <c r="M36" s="156"/>
      <c r="N36" s="156">
        <f>+(J36+K36)*L36</f>
        <v>29</v>
      </c>
      <c r="O36" s="181"/>
      <c r="P36" s="234"/>
      <c r="Q36" s="234"/>
      <c r="R36" s="234"/>
      <c r="S36" s="234"/>
      <c r="T36" s="234"/>
      <c r="U36" s="234"/>
    </row>
    <row r="37" spans="1:22" s="237" customFormat="1" ht="51" x14ac:dyDescent="0.2">
      <c r="B37" s="236"/>
      <c r="C37" s="254">
        <v>18</v>
      </c>
      <c r="D37" s="242" t="s">
        <v>629</v>
      </c>
      <c r="E37" s="254" t="s">
        <v>61</v>
      </c>
      <c r="F37" s="324">
        <f>+L19+M19</f>
        <v>6.1</v>
      </c>
      <c r="G37" s="248"/>
      <c r="H37" s="249">
        <f t="shared" ref="H37" si="2">IF(F37=""," ",+F37*G37)</f>
        <v>0</v>
      </c>
      <c r="I37" s="246"/>
      <c r="J37" s="256"/>
      <c r="K37" s="256"/>
      <c r="L37" s="256"/>
      <c r="M37" s="256"/>
      <c r="N37" s="256"/>
      <c r="O37" s="275"/>
      <c r="P37" s="238"/>
      <c r="Q37" s="238"/>
      <c r="R37" s="238"/>
      <c r="S37" s="238"/>
      <c r="T37" s="238"/>
    </row>
    <row r="38" spans="1:22" s="237" customFormat="1" ht="38.25" x14ac:dyDescent="0.2">
      <c r="B38" s="236"/>
      <c r="C38" s="254">
        <v>19</v>
      </c>
      <c r="D38" s="242" t="s">
        <v>601</v>
      </c>
      <c r="E38" s="254" t="s">
        <v>61</v>
      </c>
      <c r="F38" s="324">
        <v>1</v>
      </c>
      <c r="G38" s="248"/>
      <c r="H38" s="249">
        <f t="shared" si="1"/>
        <v>0</v>
      </c>
      <c r="I38" s="246"/>
      <c r="J38" s="256"/>
      <c r="K38" s="256"/>
      <c r="L38" s="256"/>
      <c r="M38" s="256"/>
      <c r="N38" s="256"/>
      <c r="O38" s="275"/>
      <c r="P38" s="238"/>
      <c r="Q38" s="238"/>
      <c r="R38" s="238"/>
      <c r="S38" s="238"/>
      <c r="T38" s="238"/>
    </row>
    <row r="39" spans="1:22" s="237" customFormat="1" ht="27" customHeight="1" x14ac:dyDescent="0.2">
      <c r="B39" s="236"/>
      <c r="C39" s="254">
        <v>20</v>
      </c>
      <c r="D39" s="242" t="s">
        <v>602</v>
      </c>
      <c r="E39" s="254" t="s">
        <v>61</v>
      </c>
      <c r="F39" s="324">
        <v>2</v>
      </c>
      <c r="G39" s="248"/>
      <c r="H39" s="249">
        <f t="shared" ref="H39" si="3">IF(F39=""," ",+F39*G39)</f>
        <v>0</v>
      </c>
      <c r="I39" s="246"/>
      <c r="J39" s="256"/>
      <c r="K39" s="256"/>
      <c r="L39" s="256"/>
      <c r="M39" s="256"/>
      <c r="N39" s="256"/>
      <c r="O39" s="275"/>
      <c r="P39" s="238"/>
      <c r="Q39" s="238"/>
      <c r="R39" s="238"/>
      <c r="S39" s="238"/>
      <c r="T39" s="238"/>
    </row>
    <row r="40" spans="1:22" s="237" customFormat="1" ht="25.5" x14ac:dyDescent="0.2">
      <c r="B40" s="236"/>
      <c r="C40" s="254">
        <v>21</v>
      </c>
      <c r="D40" s="242" t="s">
        <v>621</v>
      </c>
      <c r="E40" s="254" t="s">
        <v>27</v>
      </c>
      <c r="F40" s="324">
        <f>+N40</f>
        <v>39</v>
      </c>
      <c r="G40" s="248"/>
      <c r="H40" s="249">
        <f t="shared" ref="H40" si="4">IF(F40=""," ",+F40*G40)</f>
        <v>0</v>
      </c>
      <c r="I40" s="246"/>
      <c r="J40" s="256">
        <v>6.5</v>
      </c>
      <c r="K40" s="256">
        <v>6</v>
      </c>
      <c r="L40" s="256"/>
      <c r="M40" s="256"/>
      <c r="N40" s="256">
        <f>+J40*K40</f>
        <v>39</v>
      </c>
      <c r="O40" s="275"/>
      <c r="P40" s="238"/>
      <c r="Q40" s="238"/>
      <c r="R40" s="238"/>
      <c r="S40" s="238"/>
      <c r="T40" s="238"/>
    </row>
    <row r="41" spans="1:22" s="237" customFormat="1" ht="25.5" x14ac:dyDescent="0.2">
      <c r="B41" s="236"/>
      <c r="C41" s="254">
        <v>22</v>
      </c>
      <c r="D41" s="123" t="s">
        <v>517</v>
      </c>
      <c r="E41" s="254" t="s">
        <v>21</v>
      </c>
      <c r="F41" s="324">
        <v>4</v>
      </c>
      <c r="G41" s="248"/>
      <c r="H41" s="249">
        <f t="shared" ref="H41" si="5">IF(F41=""," ",+F41*G41)</f>
        <v>0</v>
      </c>
      <c r="I41" s="246"/>
      <c r="J41" s="256">
        <v>6.5</v>
      </c>
      <c r="K41" s="256">
        <v>6</v>
      </c>
      <c r="L41" s="256"/>
      <c r="M41" s="256"/>
      <c r="N41" s="256">
        <f>+J41*K41</f>
        <v>39</v>
      </c>
      <c r="O41" s="275"/>
      <c r="P41" s="238"/>
      <c r="Q41" s="238"/>
      <c r="R41" s="238"/>
      <c r="S41" s="238"/>
      <c r="T41" s="238"/>
    </row>
    <row r="42" spans="1:22" s="87" customFormat="1" x14ac:dyDescent="0.2">
      <c r="C42" s="141"/>
      <c r="D42" s="142"/>
      <c r="E42" s="119"/>
      <c r="F42" s="143"/>
      <c r="G42" s="140"/>
      <c r="H42" s="118"/>
      <c r="J42" s="88"/>
      <c r="K42" s="88"/>
      <c r="L42" s="88"/>
      <c r="M42" s="88"/>
      <c r="N42" s="88"/>
      <c r="O42" s="89"/>
      <c r="P42" s="105"/>
      <c r="Q42" s="105"/>
      <c r="R42" s="105"/>
      <c r="S42" s="105"/>
      <c r="T42" s="105"/>
      <c r="U42" s="105"/>
      <c r="V42" s="90"/>
    </row>
    <row r="43" spans="1:22" s="87" customFormat="1" x14ac:dyDescent="0.2">
      <c r="C43" s="141">
        <v>50</v>
      </c>
      <c r="D43" s="170" t="s">
        <v>552</v>
      </c>
      <c r="E43" s="141" t="s">
        <v>61</v>
      </c>
      <c r="F43" s="163">
        <v>0.05</v>
      </c>
      <c r="G43" s="158">
        <f>SUM(H18:H42)</f>
        <v>0</v>
      </c>
      <c r="H43" s="118">
        <f>+F43*G43</f>
        <v>0</v>
      </c>
      <c r="J43" s="88"/>
      <c r="K43" s="88"/>
      <c r="L43" s="88"/>
      <c r="M43" s="88"/>
      <c r="N43" s="88"/>
      <c r="O43" s="89"/>
      <c r="P43" s="105"/>
      <c r="Q43" s="105"/>
      <c r="R43" s="105"/>
      <c r="S43" s="105"/>
      <c r="T43" s="105"/>
      <c r="U43" s="105"/>
      <c r="V43" s="90"/>
    </row>
    <row r="44" spans="1:22" s="259" customFormat="1" x14ac:dyDescent="0.2">
      <c r="B44" s="260"/>
      <c r="C44" s="261"/>
      <c r="D44" s="262"/>
      <c r="E44" s="261"/>
      <c r="F44" s="326"/>
      <c r="G44" s="263"/>
      <c r="H44" s="264"/>
      <c r="I44" s="265"/>
      <c r="J44" s="271"/>
      <c r="K44" s="271"/>
      <c r="L44" s="271"/>
      <c r="M44" s="271"/>
      <c r="N44" s="271"/>
      <c r="O44" s="276"/>
      <c r="P44" s="277"/>
      <c r="Q44" s="277"/>
      <c r="R44" s="277"/>
      <c r="S44" s="277"/>
      <c r="T44" s="277"/>
    </row>
    <row r="45" spans="1:22" s="237" customFormat="1" x14ac:dyDescent="0.2">
      <c r="B45" s="236"/>
      <c r="C45" s="254"/>
      <c r="D45" s="257"/>
      <c r="E45" s="254"/>
      <c r="F45" s="324"/>
      <c r="G45" s="266"/>
      <c r="H45" s="249"/>
      <c r="I45" s="246"/>
      <c r="J45" s="256"/>
      <c r="K45" s="256"/>
      <c r="L45" s="256"/>
      <c r="M45" s="256"/>
      <c r="N45" s="256"/>
      <c r="O45" s="275"/>
      <c r="P45" s="238"/>
      <c r="Q45" s="238"/>
      <c r="R45" s="238"/>
      <c r="S45" s="238"/>
      <c r="T45" s="238"/>
    </row>
    <row r="46" spans="1:22" s="237" customFormat="1" x14ac:dyDescent="0.2">
      <c r="B46" s="236"/>
      <c r="C46" s="250" t="s">
        <v>65</v>
      </c>
      <c r="D46" s="251" t="s">
        <v>645</v>
      </c>
      <c r="E46" s="243" t="s">
        <v>9</v>
      </c>
      <c r="F46" s="322" t="s">
        <v>10</v>
      </c>
      <c r="G46" s="244" t="s">
        <v>11</v>
      </c>
      <c r="H46" s="244" t="s">
        <v>12</v>
      </c>
      <c r="I46" s="252"/>
      <c r="J46" s="253" t="s">
        <v>483</v>
      </c>
      <c r="K46" s="253" t="s">
        <v>484</v>
      </c>
      <c r="L46" s="253" t="s">
        <v>16</v>
      </c>
      <c r="M46" s="253" t="s">
        <v>17</v>
      </c>
      <c r="N46" s="253" t="s">
        <v>485</v>
      </c>
      <c r="O46" s="275"/>
      <c r="P46" s="238"/>
      <c r="Q46" s="238"/>
      <c r="R46" s="238"/>
      <c r="S46" s="238"/>
      <c r="T46" s="238"/>
    </row>
    <row r="47" spans="1:22" s="279" customFormat="1" ht="76.5" x14ac:dyDescent="0.2">
      <c r="A47" s="280"/>
      <c r="B47" s="239"/>
      <c r="C47" s="240">
        <v>1</v>
      </c>
      <c r="D47" s="242" t="s">
        <v>603</v>
      </c>
      <c r="E47" s="240" t="s">
        <v>24</v>
      </c>
      <c r="F47" s="325">
        <f>+N47</f>
        <v>83.02</v>
      </c>
      <c r="G47" s="270"/>
      <c r="H47" s="245">
        <f>IF(F47=""," ",+F47*G47)</f>
        <v>0</v>
      </c>
      <c r="I47" s="246"/>
      <c r="J47" s="256">
        <f>+F22</f>
        <v>83.02</v>
      </c>
      <c r="K47" s="256"/>
      <c r="L47" s="256"/>
      <c r="M47" s="256"/>
      <c r="N47" s="256">
        <f>+J47</f>
        <v>83.02</v>
      </c>
      <c r="O47" s="275"/>
      <c r="P47" s="238"/>
      <c r="Q47" s="238"/>
      <c r="R47" s="238"/>
      <c r="S47" s="238"/>
      <c r="T47" s="238"/>
    </row>
    <row r="48" spans="1:22" s="191" customFormat="1" x14ac:dyDescent="0.2">
      <c r="B48" s="299"/>
      <c r="C48" s="217">
        <v>2</v>
      </c>
      <c r="D48" s="219" t="s">
        <v>604</v>
      </c>
      <c r="E48" s="217" t="s">
        <v>24</v>
      </c>
      <c r="F48" s="218">
        <f>+F23</f>
        <v>93.774999999999991</v>
      </c>
      <c r="G48" s="300"/>
      <c r="H48" s="301">
        <f t="shared" ref="H48" si="6">IF(F48=""," ",+F48*G48)</f>
        <v>0</v>
      </c>
      <c r="I48" s="207"/>
      <c r="J48" s="302"/>
      <c r="K48" s="302"/>
      <c r="L48" s="302"/>
      <c r="M48" s="302"/>
      <c r="N48" s="302"/>
      <c r="O48" s="303"/>
    </row>
    <row r="49" spans="2:22" s="191" customFormat="1" ht="25.5" x14ac:dyDescent="0.2">
      <c r="B49" s="299"/>
      <c r="C49" s="217">
        <v>3</v>
      </c>
      <c r="D49" s="219" t="s">
        <v>605</v>
      </c>
      <c r="E49" s="217" t="s">
        <v>24</v>
      </c>
      <c r="F49" s="218">
        <f>+F48</f>
        <v>93.774999999999991</v>
      </c>
      <c r="G49" s="300"/>
      <c r="H49" s="301">
        <f t="shared" ref="H49:H77" si="7">IF(F49=""," ",+F49*G49)</f>
        <v>0</v>
      </c>
      <c r="I49" s="207"/>
      <c r="J49" s="302"/>
      <c r="K49" s="302"/>
      <c r="L49" s="302"/>
      <c r="M49" s="302"/>
      <c r="N49" s="302"/>
      <c r="O49" s="303"/>
    </row>
    <row r="50" spans="2:22" s="191" customFormat="1" ht="51" x14ac:dyDescent="0.2">
      <c r="B50" s="299"/>
      <c r="C50" s="304">
        <v>4</v>
      </c>
      <c r="D50" s="219" t="s">
        <v>606</v>
      </c>
      <c r="E50" s="217" t="s">
        <v>24</v>
      </c>
      <c r="F50" s="218">
        <f>+F47</f>
        <v>83.02</v>
      </c>
      <c r="G50" s="305"/>
      <c r="H50" s="306">
        <f t="shared" si="7"/>
        <v>0</v>
      </c>
      <c r="I50" s="207"/>
      <c r="J50" s="230"/>
      <c r="K50" s="230"/>
      <c r="L50" s="230"/>
      <c r="M50" s="230"/>
      <c r="N50" s="230"/>
      <c r="O50" s="303"/>
    </row>
    <row r="51" spans="2:22" s="146" customFormat="1" x14ac:dyDescent="0.2">
      <c r="C51" s="141"/>
      <c r="D51" s="190"/>
      <c r="E51" s="141"/>
      <c r="F51" s="144"/>
      <c r="G51" s="144"/>
      <c r="H51" s="159" t="str">
        <f t="shared" si="7"/>
        <v xml:space="preserve"> </v>
      </c>
      <c r="J51" s="88"/>
      <c r="K51" s="88"/>
      <c r="L51" s="88"/>
      <c r="M51" s="88"/>
      <c r="N51" s="88"/>
      <c r="O51" s="89"/>
      <c r="P51" s="105"/>
      <c r="Q51" s="105"/>
      <c r="R51" s="105"/>
      <c r="S51" s="105"/>
      <c r="T51" s="105"/>
      <c r="U51" s="105"/>
      <c r="V51" s="90"/>
    </row>
    <row r="52" spans="2:22" s="307" customFormat="1" ht="51" x14ac:dyDescent="0.2">
      <c r="B52" s="308"/>
      <c r="C52" s="309" t="s">
        <v>578</v>
      </c>
      <c r="D52" s="182" t="s">
        <v>607</v>
      </c>
      <c r="E52" s="309" t="s">
        <v>24</v>
      </c>
      <c r="F52" s="327">
        <f>+F50</f>
        <v>83.02</v>
      </c>
      <c r="G52" s="311"/>
      <c r="H52" s="312">
        <f t="shared" si="7"/>
        <v>0</v>
      </c>
      <c r="I52" s="313"/>
      <c r="J52" s="314"/>
      <c r="K52" s="314"/>
      <c r="L52" s="314"/>
      <c r="M52" s="314"/>
      <c r="N52" s="314"/>
      <c r="O52" s="315"/>
    </row>
    <row r="53" spans="2:22" s="307" customFormat="1" ht="25.5" x14ac:dyDescent="0.2">
      <c r="B53" s="308"/>
      <c r="C53" s="309" t="s">
        <v>608</v>
      </c>
      <c r="D53" s="182" t="s">
        <v>611</v>
      </c>
      <c r="E53" s="309"/>
      <c r="F53" s="327"/>
      <c r="G53" s="310"/>
      <c r="H53" s="310"/>
      <c r="I53" s="313"/>
      <c r="J53" s="314"/>
      <c r="K53" s="314"/>
      <c r="L53" s="314"/>
      <c r="M53" s="314"/>
      <c r="N53" s="314"/>
      <c r="O53" s="315"/>
    </row>
    <row r="54" spans="2:22" s="307" customFormat="1" x14ac:dyDescent="0.2">
      <c r="B54" s="308"/>
      <c r="C54" s="309"/>
      <c r="D54" s="319" t="s">
        <v>609</v>
      </c>
      <c r="E54" s="309" t="s">
        <v>70</v>
      </c>
      <c r="F54" s="327">
        <v>30</v>
      </c>
      <c r="G54" s="311"/>
      <c r="H54" s="312">
        <f t="shared" ref="H54" si="8">IF(F54=""," ",+F54*G54)</f>
        <v>0</v>
      </c>
      <c r="I54" s="313"/>
      <c r="J54" s="314"/>
      <c r="K54" s="314"/>
      <c r="L54" s="314"/>
      <c r="M54" s="314"/>
      <c r="N54" s="314"/>
      <c r="O54" s="315"/>
    </row>
    <row r="55" spans="2:22" s="307" customFormat="1" x14ac:dyDescent="0.2">
      <c r="B55" s="308"/>
      <c r="C55" s="309"/>
      <c r="D55" s="319" t="s">
        <v>610</v>
      </c>
      <c r="E55" s="309" t="s">
        <v>70</v>
      </c>
      <c r="F55" s="327">
        <v>18</v>
      </c>
      <c r="G55" s="311"/>
      <c r="H55" s="312">
        <f t="shared" ref="H55:H56" si="9">IF(F55=""," ",+F55*G55)</f>
        <v>0</v>
      </c>
      <c r="I55" s="313"/>
      <c r="J55" s="314"/>
      <c r="K55" s="314"/>
      <c r="L55" s="314"/>
      <c r="M55" s="314"/>
      <c r="N55" s="314"/>
      <c r="O55" s="315"/>
    </row>
    <row r="56" spans="2:22" s="146" customFormat="1" x14ac:dyDescent="0.2">
      <c r="C56" s="141"/>
      <c r="D56" s="190"/>
      <c r="E56" s="141"/>
      <c r="F56" s="144"/>
      <c r="G56" s="144"/>
      <c r="H56" s="159" t="str">
        <f t="shared" si="9"/>
        <v xml:space="preserve"> </v>
      </c>
      <c r="J56" s="88"/>
      <c r="K56" s="88"/>
      <c r="L56" s="88"/>
      <c r="M56" s="88"/>
      <c r="N56" s="88"/>
      <c r="O56" s="89"/>
      <c r="P56" s="105"/>
      <c r="Q56" s="105"/>
      <c r="R56" s="105"/>
      <c r="S56" s="105"/>
      <c r="T56" s="105"/>
      <c r="U56" s="105"/>
      <c r="V56" s="90"/>
    </row>
    <row r="57" spans="2:22" s="199" customFormat="1" ht="38.25" x14ac:dyDescent="0.2">
      <c r="B57" s="200"/>
      <c r="C57" s="304">
        <v>5</v>
      </c>
      <c r="D57" s="219" t="s">
        <v>579</v>
      </c>
      <c r="E57" s="304" t="s">
        <v>24</v>
      </c>
      <c r="F57" s="232">
        <f>+F48</f>
        <v>93.774999999999991</v>
      </c>
      <c r="G57" s="305"/>
      <c r="H57" s="306">
        <f t="shared" si="7"/>
        <v>0</v>
      </c>
      <c r="I57" s="207"/>
      <c r="J57" s="230"/>
      <c r="K57" s="230"/>
      <c r="L57" s="230"/>
      <c r="M57" s="230"/>
      <c r="N57" s="230"/>
      <c r="O57" s="317"/>
    </row>
    <row r="58" spans="2:22" s="199" customFormat="1" ht="51" x14ac:dyDescent="0.2">
      <c r="B58" s="200"/>
      <c r="C58" s="304">
        <v>6</v>
      </c>
      <c r="D58" s="219" t="s">
        <v>612</v>
      </c>
      <c r="E58" s="304" t="s">
        <v>27</v>
      </c>
      <c r="F58" s="232">
        <f>+N58</f>
        <v>18.3</v>
      </c>
      <c r="G58" s="305"/>
      <c r="H58" s="306">
        <f t="shared" si="7"/>
        <v>0</v>
      </c>
      <c r="I58" s="207"/>
      <c r="J58" s="230">
        <f>+L19</f>
        <v>3.6</v>
      </c>
      <c r="K58" s="230">
        <f>+L18</f>
        <v>3</v>
      </c>
      <c r="L58" s="230">
        <f>+M19</f>
        <v>2.5</v>
      </c>
      <c r="M58" s="230">
        <f>+M18</f>
        <v>2</v>
      </c>
      <c r="N58" s="230">
        <f>+J58*K58+L58*M58+(K58+M58)*0.5</f>
        <v>18.3</v>
      </c>
      <c r="O58" s="317"/>
    </row>
    <row r="59" spans="2:22" s="191" customFormat="1" ht="51" x14ac:dyDescent="0.2">
      <c r="B59" s="299"/>
      <c r="C59" s="304">
        <v>7</v>
      </c>
      <c r="D59" s="219" t="s">
        <v>580</v>
      </c>
      <c r="E59" s="217" t="s">
        <v>24</v>
      </c>
      <c r="F59" s="218">
        <f>+F26</f>
        <v>7.4200000000000008</v>
      </c>
      <c r="G59" s="311"/>
      <c r="H59" s="312">
        <f t="shared" si="7"/>
        <v>0</v>
      </c>
      <c r="I59" s="207"/>
      <c r="J59" s="230"/>
      <c r="K59" s="230"/>
      <c r="L59" s="230"/>
      <c r="M59" s="230"/>
      <c r="N59" s="230"/>
      <c r="O59" s="303"/>
    </row>
    <row r="60" spans="2:22" s="191" customFormat="1" ht="51" x14ac:dyDescent="0.2">
      <c r="B60" s="299"/>
      <c r="C60" s="304">
        <v>8</v>
      </c>
      <c r="D60" s="219" t="s">
        <v>613</v>
      </c>
      <c r="E60" s="217" t="s">
        <v>24</v>
      </c>
      <c r="F60" s="218">
        <f>+F27</f>
        <v>46.977499999999992</v>
      </c>
      <c r="G60" s="311"/>
      <c r="H60" s="312">
        <f t="shared" ref="H60:H63" si="10">IF(F60=""," ",+F60*G60)</f>
        <v>0</v>
      </c>
      <c r="I60" s="207"/>
      <c r="J60" s="230"/>
      <c r="K60" s="230"/>
      <c r="L60" s="230"/>
      <c r="M60" s="230"/>
      <c r="N60" s="230"/>
      <c r="O60" s="303"/>
    </row>
    <row r="61" spans="2:22" s="146" customFormat="1" x14ac:dyDescent="0.2">
      <c r="C61" s="141"/>
      <c r="D61" s="190"/>
      <c r="E61" s="141"/>
      <c r="F61" s="144"/>
      <c r="G61" s="144"/>
      <c r="H61" s="159" t="str">
        <f t="shared" si="10"/>
        <v xml:space="preserve"> </v>
      </c>
      <c r="J61" s="88"/>
      <c r="K61" s="88"/>
      <c r="L61" s="88"/>
      <c r="M61" s="88"/>
      <c r="N61" s="88"/>
      <c r="O61" s="89"/>
      <c r="P61" s="105"/>
      <c r="Q61" s="105"/>
      <c r="R61" s="105"/>
      <c r="S61" s="105"/>
      <c r="T61" s="105"/>
      <c r="U61" s="105"/>
      <c r="V61" s="90"/>
    </row>
    <row r="62" spans="2:22" s="191" customFormat="1" ht="51" x14ac:dyDescent="0.2">
      <c r="B62" s="299"/>
      <c r="C62" s="309">
        <v>9</v>
      </c>
      <c r="D62" s="182" t="s">
        <v>580</v>
      </c>
      <c r="E62" s="309" t="s">
        <v>24</v>
      </c>
      <c r="F62" s="327">
        <f>+F29+F30</f>
        <v>46</v>
      </c>
      <c r="G62" s="305"/>
      <c r="H62" s="306">
        <f t="shared" si="10"/>
        <v>0</v>
      </c>
      <c r="I62" s="207"/>
      <c r="J62" s="230"/>
      <c r="K62" s="230"/>
      <c r="L62" s="230"/>
      <c r="M62" s="230"/>
      <c r="N62" s="230"/>
      <c r="O62" s="303"/>
    </row>
    <row r="63" spans="2:22" s="146" customFormat="1" x14ac:dyDescent="0.2">
      <c r="C63" s="141"/>
      <c r="D63" s="190"/>
      <c r="E63" s="141"/>
      <c r="F63" s="144"/>
      <c r="G63" s="144"/>
      <c r="H63" s="159" t="str">
        <f t="shared" si="10"/>
        <v xml:space="preserve"> </v>
      </c>
      <c r="J63" s="88"/>
      <c r="K63" s="88"/>
      <c r="L63" s="88"/>
      <c r="M63" s="88"/>
      <c r="N63" s="88"/>
      <c r="O63" s="89"/>
      <c r="P63" s="105"/>
      <c r="Q63" s="105"/>
      <c r="R63" s="105"/>
      <c r="S63" s="105"/>
      <c r="T63" s="105"/>
      <c r="U63" s="105"/>
      <c r="V63" s="90"/>
    </row>
    <row r="64" spans="2:22" s="199" customFormat="1" ht="25.5" x14ac:dyDescent="0.2">
      <c r="B64" s="200"/>
      <c r="C64" s="304">
        <v>10</v>
      </c>
      <c r="D64" s="318" t="s">
        <v>581</v>
      </c>
      <c r="E64" s="304" t="s">
        <v>24</v>
      </c>
      <c r="F64" s="232">
        <f>+F65</f>
        <v>52.294374999999995</v>
      </c>
      <c r="G64" s="305"/>
      <c r="H64" s="306">
        <f t="shared" si="7"/>
        <v>0</v>
      </c>
      <c r="I64" s="207"/>
      <c r="J64" s="230"/>
      <c r="K64" s="230"/>
      <c r="L64" s="230"/>
      <c r="M64" s="230"/>
      <c r="N64" s="230"/>
      <c r="O64" s="317"/>
    </row>
    <row r="65" spans="1:22" s="199" customFormat="1" ht="63.75" x14ac:dyDescent="0.2">
      <c r="B65" s="200"/>
      <c r="C65" s="304">
        <v>11</v>
      </c>
      <c r="D65" s="318" t="s">
        <v>582</v>
      </c>
      <c r="E65" s="304" t="s">
        <v>24</v>
      </c>
      <c r="F65" s="232">
        <f>+N65</f>
        <v>52.294374999999995</v>
      </c>
      <c r="G65" s="305"/>
      <c r="H65" s="306">
        <f t="shared" si="7"/>
        <v>0</v>
      </c>
      <c r="I65" s="207"/>
      <c r="J65" s="230">
        <f>+F59</f>
        <v>7.4200000000000008</v>
      </c>
      <c r="K65" s="230">
        <v>0.4</v>
      </c>
      <c r="L65" s="230">
        <f>+F60</f>
        <v>46.977499999999992</v>
      </c>
      <c r="M65" s="230">
        <v>1.05</v>
      </c>
      <c r="N65" s="230">
        <f>+J65*K65+L65*M65</f>
        <v>52.294374999999995</v>
      </c>
      <c r="O65" s="317"/>
    </row>
    <row r="66" spans="1:22" s="199" customFormat="1" ht="63.75" x14ac:dyDescent="0.2">
      <c r="B66" s="200"/>
      <c r="C66" s="304">
        <v>12</v>
      </c>
      <c r="D66" s="219" t="s">
        <v>615</v>
      </c>
      <c r="E66" s="304" t="s">
        <v>27</v>
      </c>
      <c r="F66" s="232">
        <f>+F20</f>
        <v>80.212799999999987</v>
      </c>
      <c r="G66" s="305"/>
      <c r="H66" s="306">
        <f t="shared" si="7"/>
        <v>0</v>
      </c>
      <c r="I66" s="207"/>
      <c r="J66" s="230">
        <f>+J57</f>
        <v>0</v>
      </c>
      <c r="K66" s="230">
        <v>0.15</v>
      </c>
      <c r="L66" s="230"/>
      <c r="M66" s="230"/>
      <c r="N66" s="230"/>
      <c r="O66" s="317"/>
    </row>
    <row r="67" spans="1:22" s="199" customFormat="1" ht="76.5" x14ac:dyDescent="0.2">
      <c r="B67" s="200"/>
      <c r="C67" s="304">
        <v>13</v>
      </c>
      <c r="D67" s="219" t="s">
        <v>614</v>
      </c>
      <c r="E67" s="304" t="s">
        <v>24</v>
      </c>
      <c r="F67" s="232">
        <f>+F22</f>
        <v>83.02</v>
      </c>
      <c r="G67" s="305"/>
      <c r="H67" s="306">
        <f t="shared" si="7"/>
        <v>0</v>
      </c>
      <c r="I67" s="207"/>
      <c r="J67" s="230"/>
      <c r="K67" s="230"/>
      <c r="L67" s="230"/>
      <c r="M67" s="230"/>
      <c r="N67" s="230"/>
      <c r="O67" s="317"/>
    </row>
    <row r="68" spans="1:22" s="199" customFormat="1" ht="51" x14ac:dyDescent="0.2">
      <c r="B68" s="200"/>
      <c r="C68" s="304">
        <v>14</v>
      </c>
      <c r="D68" s="318" t="s">
        <v>616</v>
      </c>
      <c r="E68" s="304" t="s">
        <v>70</v>
      </c>
      <c r="F68" s="232">
        <v>6</v>
      </c>
      <c r="G68" s="305"/>
      <c r="H68" s="306">
        <f t="shared" si="7"/>
        <v>0</v>
      </c>
      <c r="I68" s="207"/>
      <c r="J68" s="230"/>
      <c r="K68" s="230"/>
      <c r="L68" s="230"/>
      <c r="M68" s="230"/>
      <c r="N68" s="230"/>
      <c r="O68" s="317"/>
    </row>
    <row r="69" spans="1:22" s="199" customFormat="1" ht="51" x14ac:dyDescent="0.2">
      <c r="B69" s="200"/>
      <c r="C69" s="304">
        <v>15</v>
      </c>
      <c r="D69" s="318" t="s">
        <v>650</v>
      </c>
      <c r="E69" s="304" t="s">
        <v>70</v>
      </c>
      <c r="F69" s="232">
        <v>5</v>
      </c>
      <c r="G69" s="305"/>
      <c r="H69" s="306">
        <f t="shared" si="7"/>
        <v>0</v>
      </c>
      <c r="I69" s="207"/>
      <c r="J69" s="230"/>
      <c r="K69" s="230"/>
      <c r="L69" s="230"/>
      <c r="M69" s="230"/>
      <c r="N69" s="230"/>
      <c r="O69" s="317"/>
    </row>
    <row r="70" spans="1:22" s="146" customFormat="1" x14ac:dyDescent="0.2">
      <c r="C70" s="141"/>
      <c r="D70" s="190"/>
      <c r="E70" s="141"/>
      <c r="F70" s="144"/>
      <c r="G70" s="144"/>
      <c r="H70" s="159" t="str">
        <f t="shared" si="7"/>
        <v xml:space="preserve"> </v>
      </c>
      <c r="J70" s="88"/>
      <c r="K70" s="88"/>
      <c r="L70" s="88"/>
      <c r="M70" s="88"/>
      <c r="N70" s="88"/>
      <c r="O70" s="89"/>
      <c r="P70" s="105"/>
      <c r="Q70" s="105"/>
      <c r="R70" s="105"/>
      <c r="S70" s="105"/>
      <c r="T70" s="105"/>
      <c r="U70" s="105"/>
      <c r="V70" s="90"/>
    </row>
    <row r="71" spans="1:22" s="307" customFormat="1" ht="38.25" x14ac:dyDescent="0.2">
      <c r="B71" s="308"/>
      <c r="C71" s="309">
        <v>16</v>
      </c>
      <c r="D71" s="182" t="s">
        <v>583</v>
      </c>
      <c r="E71" s="309" t="s">
        <v>70</v>
      </c>
      <c r="F71" s="327">
        <v>3</v>
      </c>
      <c r="G71" s="311"/>
      <c r="H71" s="312">
        <f t="shared" si="7"/>
        <v>0</v>
      </c>
      <c r="I71" s="313"/>
      <c r="J71" s="314"/>
      <c r="K71" s="314"/>
      <c r="L71" s="314"/>
      <c r="M71" s="314"/>
      <c r="N71" s="314"/>
      <c r="O71" s="315"/>
    </row>
    <row r="72" spans="1:22" s="146" customFormat="1" x14ac:dyDescent="0.2">
      <c r="C72" s="141"/>
      <c r="D72" s="190"/>
      <c r="E72" s="141"/>
      <c r="F72" s="144"/>
      <c r="G72" s="144"/>
      <c r="H72" s="159" t="str">
        <f t="shared" ref="H72" si="11">IF(F72=""," ",+F72*G72)</f>
        <v xml:space="preserve"> </v>
      </c>
      <c r="J72" s="88"/>
      <c r="K72" s="88"/>
      <c r="L72" s="88"/>
      <c r="M72" s="88"/>
      <c r="N72" s="88"/>
      <c r="O72" s="89"/>
      <c r="P72" s="105"/>
      <c r="Q72" s="105"/>
      <c r="R72" s="105"/>
      <c r="S72" s="105"/>
      <c r="T72" s="105"/>
      <c r="U72" s="105"/>
      <c r="V72" s="90"/>
    </row>
    <row r="73" spans="1:22" s="199" customFormat="1" ht="25.5" x14ac:dyDescent="0.2">
      <c r="B73" s="200"/>
      <c r="C73" s="304">
        <v>17</v>
      </c>
      <c r="D73" s="318" t="s">
        <v>584</v>
      </c>
      <c r="E73" s="304" t="s">
        <v>70</v>
      </c>
      <c r="F73" s="232">
        <f>+F68+F71</f>
        <v>9</v>
      </c>
      <c r="G73" s="305"/>
      <c r="H73" s="306">
        <f t="shared" si="7"/>
        <v>0</v>
      </c>
      <c r="I73" s="320"/>
      <c r="J73" s="230"/>
      <c r="K73" s="230"/>
      <c r="L73" s="230"/>
      <c r="M73" s="230"/>
      <c r="N73" s="230"/>
      <c r="O73" s="317"/>
    </row>
    <row r="74" spans="1:22" s="199" customFormat="1" ht="25.5" x14ac:dyDescent="0.2">
      <c r="B74" s="200"/>
      <c r="C74" s="304">
        <v>18</v>
      </c>
      <c r="D74" s="318" t="s">
        <v>585</v>
      </c>
      <c r="E74" s="304" t="s">
        <v>70</v>
      </c>
      <c r="F74" s="232">
        <f>+F69</f>
        <v>5</v>
      </c>
      <c r="G74" s="305"/>
      <c r="H74" s="306">
        <f t="shared" si="7"/>
        <v>0</v>
      </c>
      <c r="I74" s="320"/>
      <c r="J74" s="230"/>
      <c r="K74" s="230"/>
      <c r="L74" s="230"/>
      <c r="M74" s="230"/>
      <c r="N74" s="230"/>
      <c r="O74" s="317"/>
    </row>
    <row r="75" spans="1:22" s="199" customFormat="1" ht="38.25" x14ac:dyDescent="0.2">
      <c r="A75" s="200"/>
      <c r="B75" s="200"/>
      <c r="C75" s="304">
        <v>19</v>
      </c>
      <c r="D75" s="318" t="s">
        <v>692</v>
      </c>
      <c r="E75" s="304" t="s">
        <v>61</v>
      </c>
      <c r="F75" s="232">
        <v>1</v>
      </c>
      <c r="G75" s="305"/>
      <c r="H75" s="306">
        <f t="shared" si="7"/>
        <v>0</v>
      </c>
      <c r="I75" s="320"/>
      <c r="J75" s="230"/>
      <c r="K75" s="230"/>
      <c r="L75" s="230"/>
      <c r="M75" s="230"/>
      <c r="N75" s="230"/>
      <c r="O75" s="317"/>
    </row>
    <row r="76" spans="1:22" s="146" customFormat="1" x14ac:dyDescent="0.2">
      <c r="C76" s="141"/>
      <c r="D76" s="190"/>
      <c r="E76" s="141"/>
      <c r="F76" s="144"/>
      <c r="G76" s="144"/>
      <c r="H76" s="159" t="str">
        <f t="shared" si="7"/>
        <v xml:space="preserve"> </v>
      </c>
      <c r="J76" s="88"/>
      <c r="K76" s="88"/>
      <c r="L76" s="88"/>
      <c r="M76" s="88"/>
      <c r="N76" s="88"/>
      <c r="O76" s="89"/>
      <c r="P76" s="105"/>
      <c r="Q76" s="105"/>
      <c r="R76" s="105"/>
      <c r="S76" s="105"/>
      <c r="T76" s="105"/>
      <c r="U76" s="105"/>
      <c r="V76" s="90"/>
    </row>
    <row r="77" spans="1:22" s="199" customFormat="1" ht="38.25" x14ac:dyDescent="0.2">
      <c r="B77" s="200"/>
      <c r="C77" s="309">
        <v>20</v>
      </c>
      <c r="D77" s="182" t="s">
        <v>617</v>
      </c>
      <c r="E77" s="309" t="s">
        <v>27</v>
      </c>
      <c r="F77" s="327">
        <f>+N77</f>
        <v>15.8</v>
      </c>
      <c r="G77" s="305"/>
      <c r="H77" s="306">
        <f t="shared" si="7"/>
        <v>0</v>
      </c>
      <c r="I77" s="320"/>
      <c r="J77" s="230"/>
      <c r="K77" s="230"/>
      <c r="L77" s="230"/>
      <c r="M77" s="230"/>
      <c r="N77" s="230">
        <f>+J58*K58+L58*M58</f>
        <v>15.8</v>
      </c>
      <c r="O77" s="317"/>
    </row>
    <row r="78" spans="1:22" s="199" customFormat="1" ht="38.25" x14ac:dyDescent="0.2">
      <c r="B78" s="200"/>
      <c r="C78" s="309">
        <v>21</v>
      </c>
      <c r="D78" s="182" t="s">
        <v>618</v>
      </c>
      <c r="E78" s="309" t="s">
        <v>70</v>
      </c>
      <c r="F78" s="327">
        <f>+F68</f>
        <v>6</v>
      </c>
      <c r="G78" s="305"/>
      <c r="H78" s="306">
        <f t="shared" ref="H78:H79" si="12">IF(F78=""," ",+F78*G78)</f>
        <v>0</v>
      </c>
      <c r="I78" s="320"/>
      <c r="J78" s="230"/>
      <c r="K78" s="230"/>
      <c r="L78" s="230"/>
      <c r="M78" s="230"/>
      <c r="N78" s="230"/>
      <c r="O78" s="317"/>
    </row>
    <row r="79" spans="1:22" s="146" customFormat="1" x14ac:dyDescent="0.2">
      <c r="C79" s="141"/>
      <c r="D79" s="190"/>
      <c r="E79" s="141"/>
      <c r="F79" s="144"/>
      <c r="G79" s="144"/>
      <c r="H79" s="159" t="str">
        <f t="shared" si="12"/>
        <v xml:space="preserve"> </v>
      </c>
      <c r="J79" s="88"/>
      <c r="K79" s="88"/>
      <c r="L79" s="88"/>
      <c r="M79" s="88"/>
      <c r="N79" s="88"/>
      <c r="O79" s="89"/>
      <c r="P79" s="105"/>
      <c r="Q79" s="105"/>
      <c r="R79" s="105"/>
      <c r="S79" s="105"/>
      <c r="T79" s="105"/>
      <c r="U79" s="105"/>
      <c r="V79" s="90"/>
    </row>
    <row r="80" spans="1:22" ht="63.75" x14ac:dyDescent="0.2">
      <c r="C80" s="267">
        <v>22</v>
      </c>
      <c r="D80" s="242" t="s">
        <v>622</v>
      </c>
      <c r="E80" s="240" t="s">
        <v>27</v>
      </c>
      <c r="F80" s="325">
        <f>+N80</f>
        <v>39</v>
      </c>
      <c r="G80" s="248"/>
      <c r="H80" s="249">
        <f t="shared" ref="H80:H81" si="13">IF(F80=""," ",+F80*G80)</f>
        <v>0</v>
      </c>
      <c r="I80" s="246"/>
      <c r="J80" s="256">
        <v>6.5</v>
      </c>
      <c r="K80" s="256"/>
      <c r="L80" s="256"/>
      <c r="M80" s="256">
        <f>4+2</f>
        <v>6</v>
      </c>
      <c r="N80" s="256">
        <f>+J80*M80</f>
        <v>39</v>
      </c>
      <c r="O80" s="275"/>
    </row>
    <row r="81" spans="2:22" ht="52.5" x14ac:dyDescent="0.2">
      <c r="C81" s="267">
        <v>23</v>
      </c>
      <c r="D81" s="242" t="s">
        <v>620</v>
      </c>
      <c r="E81" s="240" t="s">
        <v>70</v>
      </c>
      <c r="F81" s="325">
        <f>+F68*2</f>
        <v>12</v>
      </c>
      <c r="G81" s="248"/>
      <c r="H81" s="249">
        <f t="shared" si="13"/>
        <v>0</v>
      </c>
      <c r="I81" s="246"/>
      <c r="J81" s="256"/>
      <c r="K81" s="256"/>
      <c r="L81" s="256"/>
      <c r="M81" s="256"/>
      <c r="N81" s="256"/>
      <c r="O81" s="275"/>
    </row>
    <row r="82" spans="2:22" x14ac:dyDescent="0.2">
      <c r="C82" s="240">
        <v>24</v>
      </c>
      <c r="D82" s="242" t="s">
        <v>619</v>
      </c>
      <c r="E82" s="240" t="s">
        <v>70</v>
      </c>
      <c r="F82" s="325">
        <f>+F68</f>
        <v>6</v>
      </c>
      <c r="G82" s="248"/>
      <c r="H82" s="249"/>
      <c r="I82" s="246"/>
      <c r="J82" s="256"/>
      <c r="K82" s="256"/>
      <c r="L82" s="256"/>
      <c r="M82" s="256"/>
      <c r="N82" s="256"/>
      <c r="O82" s="275"/>
    </row>
    <row r="83" spans="2:22" x14ac:dyDescent="0.2">
      <c r="C83" s="267">
        <v>25</v>
      </c>
      <c r="D83" s="242" t="s">
        <v>627</v>
      </c>
      <c r="E83" s="240" t="s">
        <v>70</v>
      </c>
      <c r="F83" s="325">
        <v>2</v>
      </c>
      <c r="G83" s="248"/>
      <c r="H83" s="249">
        <f t="shared" ref="H83" si="14">IF(F83=""," ",+F83*G83)</f>
        <v>0</v>
      </c>
      <c r="I83" s="246"/>
      <c r="J83" s="256"/>
      <c r="K83" s="256"/>
      <c r="L83" s="256"/>
      <c r="M83" s="256"/>
      <c r="N83" s="256"/>
      <c r="O83" s="275"/>
    </row>
    <row r="84" spans="2:22" ht="38.25" x14ac:dyDescent="0.2">
      <c r="C84" s="267">
        <v>26</v>
      </c>
      <c r="D84" s="242" t="s">
        <v>625</v>
      </c>
      <c r="E84" s="240" t="s">
        <v>27</v>
      </c>
      <c r="F84" s="325">
        <f>+N84</f>
        <v>8</v>
      </c>
      <c r="G84" s="248"/>
      <c r="H84" s="249">
        <f t="shared" ref="H84" si="15">IF(F84=""," ",+F84*G84)</f>
        <v>0</v>
      </c>
      <c r="I84" s="246"/>
      <c r="J84" s="256">
        <v>4</v>
      </c>
      <c r="K84" s="256"/>
      <c r="L84" s="256"/>
      <c r="M84" s="256">
        <v>2</v>
      </c>
      <c r="N84" s="256">
        <f>+J84*M84</f>
        <v>8</v>
      </c>
      <c r="O84" s="275"/>
    </row>
    <row r="85" spans="2:22" ht="38.25" x14ac:dyDescent="0.2">
      <c r="C85" s="267">
        <v>27</v>
      </c>
      <c r="D85" s="242" t="s">
        <v>626</v>
      </c>
      <c r="E85" s="240" t="s">
        <v>70</v>
      </c>
      <c r="F85" s="325">
        <f>+F82</f>
        <v>6</v>
      </c>
      <c r="G85" s="248"/>
      <c r="H85" s="249">
        <f t="shared" ref="H85" si="16">IF(F85=""," ",+F85*G85)</f>
        <v>0</v>
      </c>
      <c r="I85" s="246"/>
      <c r="J85" s="256"/>
      <c r="K85" s="256"/>
      <c r="L85" s="256"/>
      <c r="M85" s="256"/>
      <c r="N85" s="256"/>
      <c r="O85" s="275"/>
    </row>
    <row r="86" spans="2:22" ht="76.5" x14ac:dyDescent="0.2">
      <c r="C86" s="267">
        <v>28</v>
      </c>
      <c r="D86" s="242" t="s">
        <v>628</v>
      </c>
      <c r="E86" s="240" t="s">
        <v>27</v>
      </c>
      <c r="F86" s="325">
        <f>+F29</f>
        <v>41</v>
      </c>
      <c r="G86" s="248"/>
      <c r="H86" s="249">
        <f t="shared" ref="H86" si="17">IF(F86=""," ",+F86*G86)</f>
        <v>0</v>
      </c>
      <c r="I86" s="246"/>
      <c r="J86" s="256"/>
      <c r="K86" s="256"/>
      <c r="L86" s="256"/>
      <c r="M86" s="256"/>
      <c r="N86" s="256"/>
      <c r="O86" s="275"/>
    </row>
    <row r="87" spans="2:22" ht="63.75" x14ac:dyDescent="0.2">
      <c r="C87" s="240">
        <v>29</v>
      </c>
      <c r="D87" s="242" t="s">
        <v>657</v>
      </c>
      <c r="E87" s="240" t="s">
        <v>27</v>
      </c>
      <c r="F87" s="325">
        <f>+F86</f>
        <v>41</v>
      </c>
      <c r="G87" s="248"/>
      <c r="H87" s="249"/>
      <c r="I87" s="246"/>
      <c r="J87" s="256"/>
      <c r="K87" s="256"/>
      <c r="L87" s="256"/>
      <c r="M87" s="256"/>
      <c r="N87" s="256"/>
      <c r="O87" s="275"/>
    </row>
    <row r="88" spans="2:22" s="127" customFormat="1" ht="51" x14ac:dyDescent="0.2">
      <c r="C88" s="145">
        <v>30</v>
      </c>
      <c r="D88" s="170" t="s">
        <v>637</v>
      </c>
      <c r="E88" s="145" t="s">
        <v>24</v>
      </c>
      <c r="F88" s="121">
        <f>+N88</f>
        <v>29</v>
      </c>
      <c r="G88" s="117"/>
      <c r="H88" s="118">
        <f>IF(F88=""," ",+F88*G88)</f>
        <v>0</v>
      </c>
      <c r="J88" s="156">
        <v>11.5</v>
      </c>
      <c r="K88" s="156">
        <f>+K90</f>
        <v>17.5</v>
      </c>
      <c r="L88" s="156">
        <v>1</v>
      </c>
      <c r="M88" s="156"/>
      <c r="N88" s="156">
        <f>+(J88+K88)*L88</f>
        <v>29</v>
      </c>
      <c r="O88" s="181"/>
      <c r="P88" s="234"/>
      <c r="Q88" s="234"/>
      <c r="R88" s="234"/>
      <c r="S88" s="234"/>
      <c r="T88" s="234"/>
      <c r="U88" s="234"/>
    </row>
    <row r="89" spans="2:22" s="127" customFormat="1" ht="38.25" x14ac:dyDescent="0.2">
      <c r="C89" s="145">
        <v>31</v>
      </c>
      <c r="D89" s="170" t="s">
        <v>636</v>
      </c>
      <c r="E89" s="145" t="s">
        <v>24</v>
      </c>
      <c r="F89" s="121">
        <f>+N89</f>
        <v>15.4</v>
      </c>
      <c r="G89" s="117"/>
      <c r="H89" s="118">
        <f>IF(F89=""," ",+F89*G89)</f>
        <v>0</v>
      </c>
      <c r="J89" s="156">
        <v>2.5</v>
      </c>
      <c r="K89" s="156">
        <v>2.6</v>
      </c>
      <c r="L89" s="156">
        <v>2</v>
      </c>
      <c r="M89" s="156"/>
      <c r="N89" s="156">
        <f>+(J89+K89*2)*L89</f>
        <v>15.4</v>
      </c>
      <c r="O89" s="181"/>
      <c r="P89" s="234"/>
      <c r="Q89" s="234"/>
      <c r="R89" s="234"/>
      <c r="S89" s="234"/>
      <c r="T89" s="234"/>
      <c r="U89" s="234"/>
    </row>
    <row r="90" spans="2:22" s="127" customFormat="1" ht="38.25" x14ac:dyDescent="0.2">
      <c r="C90" s="145">
        <v>32</v>
      </c>
      <c r="D90" s="170" t="s">
        <v>635</v>
      </c>
      <c r="E90" s="145" t="s">
        <v>24</v>
      </c>
      <c r="F90" s="121">
        <f>+N90</f>
        <v>67.650000000000006</v>
      </c>
      <c r="G90" s="117"/>
      <c r="H90" s="118">
        <f>IF(F90=""," ",+F90*G90)</f>
        <v>0</v>
      </c>
      <c r="J90" s="156">
        <v>11.5</v>
      </c>
      <c r="K90" s="156">
        <f>+J90+3*2</f>
        <v>17.5</v>
      </c>
      <c r="L90" s="156">
        <v>3.6</v>
      </c>
      <c r="M90" s="156">
        <v>1.5</v>
      </c>
      <c r="N90" s="156">
        <f>+(J90)*L90+K90*M90</f>
        <v>67.650000000000006</v>
      </c>
      <c r="O90" s="181"/>
      <c r="P90" s="234"/>
      <c r="Q90" s="234"/>
      <c r="R90" s="234"/>
      <c r="S90" s="234"/>
      <c r="T90" s="234"/>
      <c r="U90" s="234"/>
    </row>
    <row r="91" spans="2:22" s="146" customFormat="1" x14ac:dyDescent="0.2">
      <c r="C91" s="141">
        <v>33</v>
      </c>
      <c r="D91" s="170" t="s">
        <v>520</v>
      </c>
      <c r="E91" s="145" t="s">
        <v>521</v>
      </c>
      <c r="F91" s="121">
        <v>2</v>
      </c>
      <c r="G91" s="117"/>
      <c r="H91" s="118">
        <f t="shared" ref="H91" si="18">IF(F91=""," ",+F91*G91)</f>
        <v>0</v>
      </c>
      <c r="J91" s="88"/>
      <c r="K91" s="88"/>
      <c r="L91" s="88"/>
      <c r="M91" s="88"/>
      <c r="N91" s="88"/>
      <c r="O91" s="147"/>
    </row>
    <row r="92" spans="2:22" x14ac:dyDescent="0.2">
      <c r="C92" s="254"/>
      <c r="D92" s="242"/>
      <c r="E92" s="240"/>
      <c r="F92" s="325"/>
      <c r="G92" s="270"/>
      <c r="H92" s="245"/>
      <c r="I92" s="246"/>
      <c r="J92" s="256"/>
      <c r="K92" s="256"/>
      <c r="L92" s="256"/>
      <c r="M92" s="256"/>
      <c r="N92" s="256"/>
      <c r="O92" s="275"/>
    </row>
    <row r="93" spans="2:22" s="87" customFormat="1" x14ac:dyDescent="0.2">
      <c r="C93" s="141">
        <v>50</v>
      </c>
      <c r="D93" s="170" t="s">
        <v>552</v>
      </c>
      <c r="E93" s="141" t="s">
        <v>61</v>
      </c>
      <c r="F93" s="163">
        <v>0.05</v>
      </c>
      <c r="G93" s="158">
        <f>SUM(H47:H92)</f>
        <v>0</v>
      </c>
      <c r="H93" s="118">
        <f>+F93*G93</f>
        <v>0</v>
      </c>
      <c r="J93" s="88"/>
      <c r="K93" s="88"/>
      <c r="L93" s="88"/>
      <c r="M93" s="88"/>
      <c r="N93" s="88"/>
      <c r="O93" s="89"/>
      <c r="P93" s="105"/>
      <c r="Q93" s="105"/>
      <c r="R93" s="105"/>
      <c r="S93" s="105"/>
      <c r="T93" s="105"/>
      <c r="U93" s="105"/>
      <c r="V93" s="90"/>
    </row>
    <row r="94" spans="2:22" s="87" customFormat="1" x14ac:dyDescent="0.2">
      <c r="B94" s="100"/>
      <c r="C94" s="114"/>
      <c r="D94" s="115"/>
      <c r="E94" s="116"/>
      <c r="F94" s="171"/>
      <c r="G94" s="144"/>
      <c r="H94" s="118"/>
      <c r="I94" s="113"/>
      <c r="J94" s="105"/>
      <c r="K94" s="105"/>
      <c r="L94" s="105"/>
      <c r="M94" s="105"/>
      <c r="N94" s="105"/>
      <c r="O94" s="105"/>
      <c r="P94" s="90"/>
      <c r="Q94" s="90"/>
      <c r="R94" s="90"/>
      <c r="S94" s="90"/>
      <c r="T94" s="90"/>
      <c r="U94" s="90"/>
      <c r="V94" s="90"/>
    </row>
    <row r="95" spans="2:22" s="87" customFormat="1" x14ac:dyDescent="0.2">
      <c r="B95" s="100"/>
      <c r="C95" s="114"/>
      <c r="D95" s="115"/>
      <c r="E95" s="116"/>
      <c r="F95" s="171"/>
      <c r="G95" s="144"/>
      <c r="H95" s="118"/>
      <c r="I95" s="113"/>
      <c r="J95" s="105"/>
      <c r="K95" s="105"/>
      <c r="L95" s="105"/>
      <c r="M95" s="105"/>
      <c r="N95" s="105"/>
      <c r="O95" s="105"/>
      <c r="P95" s="90"/>
      <c r="Q95" s="90"/>
      <c r="R95" s="90"/>
      <c r="S95" s="90"/>
      <c r="T95" s="90"/>
      <c r="U95" s="90"/>
      <c r="V95" s="90"/>
    </row>
    <row r="96" spans="2:22" s="87" customFormat="1" x14ac:dyDescent="0.2">
      <c r="B96" s="100"/>
      <c r="C96" s="122">
        <v>51</v>
      </c>
      <c r="D96" s="162" t="s">
        <v>512</v>
      </c>
      <c r="E96" s="124"/>
      <c r="F96" s="125"/>
      <c r="G96" s="144"/>
      <c r="H96" s="118">
        <f>SUM(H11:H94)-H52-H54-H55-H62-H71-H77-H78</f>
        <v>0</v>
      </c>
      <c r="I96" s="113"/>
      <c r="J96" s="105"/>
      <c r="K96" s="105"/>
      <c r="L96" s="105"/>
      <c r="M96" s="105"/>
      <c r="N96" s="105"/>
      <c r="O96" s="105"/>
      <c r="P96" s="90"/>
      <c r="Q96" s="90"/>
      <c r="R96" s="90"/>
      <c r="S96" s="90"/>
      <c r="T96" s="90"/>
      <c r="U96" s="90"/>
      <c r="V96" s="90"/>
    </row>
    <row r="97" spans="2:22" s="87" customFormat="1" x14ac:dyDescent="0.2">
      <c r="B97" s="100"/>
      <c r="C97" s="122">
        <v>52</v>
      </c>
      <c r="D97" s="162" t="s">
        <v>531</v>
      </c>
      <c r="E97" s="124"/>
      <c r="F97" s="125"/>
      <c r="G97" s="144"/>
      <c r="H97" s="118">
        <f>SUM(H11:H94)</f>
        <v>0</v>
      </c>
      <c r="I97" s="113"/>
      <c r="J97" s="105"/>
      <c r="K97" s="105"/>
      <c r="L97" s="105"/>
      <c r="M97" s="105"/>
      <c r="N97" s="105"/>
      <c r="O97" s="105"/>
      <c r="P97" s="90"/>
      <c r="Q97" s="90"/>
      <c r="R97" s="90"/>
      <c r="S97" s="90"/>
      <c r="T97" s="90"/>
      <c r="U97" s="90"/>
      <c r="V97" s="90"/>
    </row>
  </sheetData>
  <sheetProtection selectLockedCells="1"/>
  <protectedRanges>
    <protectedRange sqref="G92 G47" name="Obseg1"/>
    <protectedRange sqref="G50 G54:G55 G52 G57:G60 G62 G64:G67" name="Obseg1_2"/>
    <protectedRange sqref="G68:G69 G71 G73:G75 G77:G78" name="Obseg1_3"/>
    <protectedRange sqref="G93" name="Obseg1_4"/>
    <protectedRange sqref="G43 G14" name="Obseg1_5"/>
  </protectedRanges>
  <mergeCells count="2">
    <mergeCell ref="E4:H4"/>
    <mergeCell ref="E6:H6"/>
  </mergeCells>
  <pageMargins left="0.70866141732283472" right="0.70866141732283472" top="0.74803149606299213" bottom="0.74803149606299213" header="0.31496062992125984" footer="0.31496062992125984"/>
  <pageSetup paperSize="9" scale="77" orientation="portrait" horizontalDpi="300" verticalDpi="300" r:id="rId1"/>
  <rowBreaks count="1" manualBreakCount="1">
    <brk id="67" min="2"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G66"/>
  <sheetViews>
    <sheetView view="pageBreakPreview" topLeftCell="A50" zoomScale="60" zoomScaleNormal="100" workbookViewId="0">
      <selection activeCell="H66" sqref="C2:H66"/>
    </sheetView>
  </sheetViews>
  <sheetFormatPr defaultColWidth="9.140625" defaultRowHeight="12.75" x14ac:dyDescent="0.2"/>
  <cols>
    <col min="1" max="1" width="11.42578125" style="87" customWidth="1"/>
    <col min="2" max="2" width="5" style="87" customWidth="1"/>
    <col min="3" max="3" width="9.140625" style="165"/>
    <col min="4" max="4" width="60.7109375" style="87" customWidth="1"/>
    <col min="5" max="6" width="9.140625" style="87"/>
    <col min="7" max="8" width="12.42578125" style="87" customWidth="1"/>
    <col min="9" max="9" width="9.140625" style="87"/>
    <col min="10" max="22" width="9.140625" style="90"/>
    <col min="23" max="16384" width="9.140625" style="87"/>
  </cols>
  <sheetData>
    <row r="2" spans="2:59" s="77" customFormat="1" x14ac:dyDescent="0.2">
      <c r="C2" s="70"/>
      <c r="D2" s="71" t="s">
        <v>455</v>
      </c>
      <c r="E2" s="72"/>
      <c r="F2" s="73"/>
      <c r="G2" s="74"/>
      <c r="H2" s="75"/>
      <c r="I2" s="75"/>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row>
    <row r="3" spans="2:59" s="77" customFormat="1" x14ac:dyDescent="0.2">
      <c r="C3" s="78"/>
      <c r="D3" s="172"/>
      <c r="E3" s="79"/>
      <c r="F3" s="73"/>
      <c r="G3" s="80"/>
      <c r="H3" s="75"/>
      <c r="I3" s="75"/>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row>
    <row r="4" spans="2:59" s="77" customFormat="1" x14ac:dyDescent="0.2">
      <c r="C4" s="78"/>
      <c r="D4" s="71" t="s">
        <v>456</v>
      </c>
      <c r="E4" s="283" t="s">
        <v>624</v>
      </c>
      <c r="F4" s="284"/>
      <c r="G4" s="284"/>
      <c r="H4" s="284"/>
      <c r="I4" s="173"/>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row>
    <row r="5" spans="2:59" s="77" customFormat="1" x14ac:dyDescent="0.2">
      <c r="C5" s="70"/>
      <c r="D5" s="81"/>
      <c r="E5" s="82"/>
      <c r="F5" s="73"/>
      <c r="G5" s="83"/>
      <c r="H5" s="84"/>
      <c r="I5" s="84"/>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row>
    <row r="6" spans="2:59" s="77" customFormat="1" x14ac:dyDescent="0.2">
      <c r="C6" s="70"/>
      <c r="D6" s="85" t="s">
        <v>457</v>
      </c>
      <c r="E6" s="285" t="s">
        <v>533</v>
      </c>
      <c r="F6" s="286"/>
      <c r="G6" s="286"/>
      <c r="H6" s="286"/>
      <c r="I6" s="174"/>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row>
    <row r="9" spans="2:59" x14ac:dyDescent="0.2">
      <c r="C9" s="86"/>
      <c r="D9" s="106"/>
      <c r="E9" s="86"/>
      <c r="F9" s="107"/>
      <c r="G9" s="107"/>
      <c r="H9" s="107"/>
      <c r="J9" s="88"/>
      <c r="K9" s="88"/>
      <c r="L9" s="88"/>
      <c r="M9" s="88"/>
      <c r="N9" s="88"/>
      <c r="O9" s="89"/>
    </row>
    <row r="10" spans="2:59" x14ac:dyDescent="0.2">
      <c r="C10" s="108">
        <v>0</v>
      </c>
      <c r="D10" s="109" t="s">
        <v>486</v>
      </c>
      <c r="E10" s="110"/>
      <c r="F10" s="111"/>
      <c r="G10" s="111"/>
      <c r="H10" s="111"/>
      <c r="J10" s="99" t="s">
        <v>483</v>
      </c>
      <c r="K10" s="99" t="s">
        <v>484</v>
      </c>
      <c r="L10" s="99" t="s">
        <v>16</v>
      </c>
      <c r="M10" s="99" t="s">
        <v>17</v>
      </c>
      <c r="N10" s="99" t="s">
        <v>485</v>
      </c>
      <c r="O10" s="89"/>
    </row>
    <row r="11" spans="2:59" ht="25.5" x14ac:dyDescent="0.2">
      <c r="B11" s="100"/>
      <c r="C11" s="119">
        <v>1</v>
      </c>
      <c r="D11" s="120" t="s">
        <v>638</v>
      </c>
      <c r="E11" s="329" t="s">
        <v>24</v>
      </c>
      <c r="F11" s="330">
        <f>TRUNC(N11+0.5)*1.5</f>
        <v>114</v>
      </c>
      <c r="G11" s="331"/>
      <c r="H11" s="118">
        <f t="shared" ref="H11:H15" si="0">IF(F11=""," ",+F11*G11)</f>
        <v>0</v>
      </c>
      <c r="I11" s="112"/>
      <c r="J11" s="105">
        <v>11.5</v>
      </c>
      <c r="K11" s="105">
        <v>3</v>
      </c>
      <c r="L11" s="105">
        <v>1.1000000000000001</v>
      </c>
      <c r="M11" s="105">
        <v>2</v>
      </c>
      <c r="N11" s="105">
        <f>+J11*K11*L11*M11</f>
        <v>75.900000000000006</v>
      </c>
      <c r="O11" s="105"/>
    </row>
    <row r="12" spans="2:59" ht="25.5" x14ac:dyDescent="0.2">
      <c r="B12" s="100"/>
      <c r="C12" s="119">
        <v>2</v>
      </c>
      <c r="D12" s="120" t="s">
        <v>519</v>
      </c>
      <c r="E12" s="332" t="s">
        <v>24</v>
      </c>
      <c r="F12" s="330">
        <f>TRUNC(N12+0.5)</f>
        <v>184</v>
      </c>
      <c r="G12" s="117"/>
      <c r="H12" s="118">
        <f t="shared" si="0"/>
        <v>0</v>
      </c>
      <c r="I12" s="113"/>
      <c r="J12" s="105">
        <v>3.65</v>
      </c>
      <c r="K12" s="105">
        <v>3</v>
      </c>
      <c r="L12" s="105">
        <v>2.4500000000000002</v>
      </c>
      <c r="M12" s="105">
        <f>6+6+3</f>
        <v>15</v>
      </c>
      <c r="N12" s="105">
        <f>+((J12+J13)*K12+(L12+L13)*M12)*1.5+(K12+M12)*2*2</f>
        <v>184.05</v>
      </c>
      <c r="O12" s="105"/>
    </row>
    <row r="13" spans="2:59" ht="25.5" x14ac:dyDescent="0.2">
      <c r="B13" s="100"/>
      <c r="C13" s="114">
        <v>3</v>
      </c>
      <c r="D13" s="123" t="s">
        <v>517</v>
      </c>
      <c r="E13" s="116" t="s">
        <v>21</v>
      </c>
      <c r="F13" s="171">
        <v>4</v>
      </c>
      <c r="G13" s="117"/>
      <c r="H13" s="118">
        <f t="shared" si="0"/>
        <v>0</v>
      </c>
      <c r="I13" s="113"/>
      <c r="J13" s="105">
        <v>1.5</v>
      </c>
      <c r="K13" s="105"/>
      <c r="L13" s="105">
        <v>1.5</v>
      </c>
      <c r="M13" s="105"/>
      <c r="N13" s="105"/>
      <c r="O13" s="105"/>
    </row>
    <row r="14" spans="2:59" x14ac:dyDescent="0.2">
      <c r="B14" s="100"/>
      <c r="C14" s="122">
        <v>4</v>
      </c>
      <c r="D14" s="123" t="s">
        <v>639</v>
      </c>
      <c r="E14" s="124" t="s">
        <v>24</v>
      </c>
      <c r="F14" s="125">
        <f>+N14</f>
        <v>460</v>
      </c>
      <c r="G14" s="117"/>
      <c r="H14" s="118">
        <f t="shared" si="0"/>
        <v>0</v>
      </c>
      <c r="I14" s="113"/>
      <c r="J14" s="105">
        <v>230</v>
      </c>
      <c r="K14" s="105"/>
      <c r="L14" s="105"/>
      <c r="M14" s="105">
        <v>2</v>
      </c>
      <c r="N14" s="105">
        <f>+J14*M14</f>
        <v>460</v>
      </c>
      <c r="O14" s="105"/>
    </row>
    <row r="15" spans="2:59" s="191" customFormat="1" ht="89.25" x14ac:dyDescent="0.2">
      <c r="C15" s="217">
        <v>5</v>
      </c>
      <c r="D15" s="219" t="s">
        <v>661</v>
      </c>
      <c r="E15" s="217" t="s">
        <v>24</v>
      </c>
      <c r="F15" s="218">
        <f>+N15</f>
        <v>180</v>
      </c>
      <c r="G15" s="210"/>
      <c r="H15" s="206">
        <f t="shared" si="0"/>
        <v>0</v>
      </c>
      <c r="J15" s="230">
        <f>+J30</f>
        <v>13</v>
      </c>
      <c r="K15" s="198">
        <v>8</v>
      </c>
      <c r="L15" s="230">
        <f>+K30</f>
        <v>19</v>
      </c>
      <c r="M15" s="198">
        <v>4</v>
      </c>
      <c r="N15" s="198">
        <f>+J15*K15+L15*M15</f>
        <v>180</v>
      </c>
      <c r="O15" s="198"/>
      <c r="P15" s="198">
        <v>8</v>
      </c>
      <c r="Q15" s="198">
        <v>6</v>
      </c>
      <c r="R15" s="198"/>
      <c r="S15" s="198"/>
      <c r="T15" s="198"/>
      <c r="U15" s="198"/>
      <c r="V15" s="198"/>
    </row>
    <row r="16" spans="2:59" x14ac:dyDescent="0.2">
      <c r="C16" s="141"/>
      <c r="D16" s="142"/>
      <c r="E16" s="119"/>
      <c r="F16" s="143"/>
      <c r="G16" s="140"/>
      <c r="H16" s="118"/>
      <c r="J16" s="88"/>
      <c r="K16" s="88"/>
      <c r="L16" s="88"/>
      <c r="M16" s="88"/>
      <c r="N16" s="88"/>
      <c r="O16" s="89"/>
      <c r="P16" s="105"/>
      <c r="Q16" s="105"/>
      <c r="R16" s="105"/>
      <c r="S16" s="105"/>
      <c r="T16" s="105"/>
      <c r="U16" s="105"/>
    </row>
    <row r="17" spans="2:22" x14ac:dyDescent="0.2">
      <c r="C17" s="141">
        <v>50</v>
      </c>
      <c r="D17" s="170" t="s">
        <v>552</v>
      </c>
      <c r="E17" s="141" t="s">
        <v>61</v>
      </c>
      <c r="F17" s="163">
        <v>0.05</v>
      </c>
      <c r="G17" s="158">
        <f>SUM(H11:H16)</f>
        <v>0</v>
      </c>
      <c r="H17" s="118">
        <f>+F17*G17</f>
        <v>0</v>
      </c>
      <c r="J17" s="88"/>
      <c r="K17" s="88"/>
      <c r="L17" s="88"/>
      <c r="M17" s="88"/>
      <c r="N17" s="88"/>
      <c r="O17" s="89"/>
      <c r="P17" s="105"/>
      <c r="Q17" s="105"/>
      <c r="R17" s="105"/>
      <c r="S17" s="105"/>
      <c r="T17" s="105"/>
      <c r="U17" s="105"/>
    </row>
    <row r="18" spans="2:22" x14ac:dyDescent="0.2">
      <c r="B18" s="100"/>
      <c r="C18" s="128"/>
      <c r="D18" s="129"/>
      <c r="E18" s="101"/>
      <c r="F18" s="102"/>
      <c r="G18" s="130"/>
      <c r="H18" s="131"/>
      <c r="I18" s="113"/>
      <c r="J18" s="105"/>
      <c r="K18" s="105"/>
      <c r="L18" s="105"/>
      <c r="M18" s="105"/>
      <c r="N18" s="105"/>
      <c r="O18" s="105"/>
    </row>
    <row r="19" spans="2:22" x14ac:dyDescent="0.2">
      <c r="B19" s="100"/>
      <c r="C19" s="132"/>
      <c r="D19" s="133"/>
      <c r="E19" s="134"/>
      <c r="F19" s="135"/>
      <c r="G19" s="136"/>
      <c r="H19" s="137"/>
      <c r="I19" s="113"/>
      <c r="J19" s="105"/>
      <c r="K19" s="105"/>
      <c r="L19" s="105"/>
      <c r="M19" s="105"/>
      <c r="N19" s="105"/>
      <c r="O19" s="105"/>
    </row>
    <row r="20" spans="2:22" x14ac:dyDescent="0.2">
      <c r="C20" s="108" t="s">
        <v>7</v>
      </c>
      <c r="D20" s="109" t="s">
        <v>516</v>
      </c>
      <c r="E20" s="110"/>
      <c r="F20" s="111"/>
      <c r="G20" s="111"/>
      <c r="H20" s="111"/>
      <c r="J20" s="99" t="s">
        <v>483</v>
      </c>
      <c r="K20" s="99" t="s">
        <v>484</v>
      </c>
      <c r="L20" s="99" t="s">
        <v>16</v>
      </c>
      <c r="M20" s="99" t="s">
        <v>17</v>
      </c>
      <c r="N20" s="99" t="s">
        <v>485</v>
      </c>
      <c r="O20" s="89"/>
    </row>
    <row r="21" spans="2:22" s="100" customFormat="1" ht="38.25" x14ac:dyDescent="0.2">
      <c r="C21" s="138">
        <v>1</v>
      </c>
      <c r="D21" s="139" t="s">
        <v>491</v>
      </c>
      <c r="E21" s="138"/>
      <c r="F21" s="140"/>
      <c r="G21" s="140"/>
      <c r="H21" s="140"/>
      <c r="J21" s="103"/>
      <c r="K21" s="103"/>
      <c r="L21" s="103"/>
      <c r="M21" s="103"/>
      <c r="N21" s="103"/>
      <c r="O21" s="104"/>
      <c r="P21" s="105"/>
      <c r="Q21" s="105"/>
      <c r="R21" s="105"/>
      <c r="S21" s="105"/>
      <c r="T21" s="105"/>
      <c r="U21" s="105"/>
      <c r="V21" s="105"/>
    </row>
    <row r="22" spans="2:22" s="237" customFormat="1" x14ac:dyDescent="0.2">
      <c r="B22" s="236"/>
      <c r="C22" s="254">
        <v>2</v>
      </c>
      <c r="D22" s="242" t="s">
        <v>591</v>
      </c>
      <c r="E22" s="255" t="s">
        <v>24</v>
      </c>
      <c r="F22" s="323">
        <f>+N22</f>
        <v>71.550000000000011</v>
      </c>
      <c r="G22" s="248"/>
      <c r="H22" s="249">
        <f t="shared" ref="H22:H31" si="1">IF(F22=""," ",+F22*G22)</f>
        <v>0</v>
      </c>
      <c r="I22" s="246"/>
      <c r="J22" s="256">
        <f>+J12*J13</f>
        <v>5.4749999999999996</v>
      </c>
      <c r="K22" s="256">
        <f>+K12</f>
        <v>3</v>
      </c>
      <c r="L22" s="256">
        <f>+L12*L13</f>
        <v>3.6750000000000003</v>
      </c>
      <c r="M22" s="256">
        <f>+M12</f>
        <v>15</v>
      </c>
      <c r="N22" s="256">
        <f>+J22*K22+L22*M22</f>
        <v>71.550000000000011</v>
      </c>
      <c r="O22" s="275"/>
      <c r="P22" s="238"/>
      <c r="Q22" s="238"/>
      <c r="R22" s="238"/>
      <c r="S22" s="238"/>
      <c r="T22" s="238"/>
    </row>
    <row r="23" spans="2:22" s="237" customFormat="1" x14ac:dyDescent="0.2">
      <c r="B23" s="236"/>
      <c r="C23" s="254">
        <v>3</v>
      </c>
      <c r="D23" s="257" t="s">
        <v>592</v>
      </c>
      <c r="E23" s="254" t="s">
        <v>24</v>
      </c>
      <c r="F23" s="324">
        <f>+F22</f>
        <v>71.550000000000011</v>
      </c>
      <c r="G23" s="248"/>
      <c r="H23" s="249">
        <f t="shared" si="1"/>
        <v>0</v>
      </c>
      <c r="I23" s="246"/>
      <c r="J23" s="256"/>
      <c r="K23" s="256"/>
      <c r="L23" s="256"/>
      <c r="M23" s="256"/>
      <c r="N23" s="256"/>
      <c r="O23" s="275"/>
      <c r="P23" s="238"/>
      <c r="Q23" s="238"/>
      <c r="R23" s="238"/>
      <c r="S23" s="238"/>
      <c r="T23" s="238"/>
    </row>
    <row r="24" spans="2:22" s="241" customFormat="1" ht="25.5" x14ac:dyDescent="0.2">
      <c r="B24" s="239"/>
      <c r="C24" s="240">
        <v>4</v>
      </c>
      <c r="D24" s="242" t="s">
        <v>593</v>
      </c>
      <c r="E24" s="240" t="s">
        <v>24</v>
      </c>
      <c r="F24" s="325">
        <f>+F23</f>
        <v>71.550000000000011</v>
      </c>
      <c r="G24" s="248"/>
      <c r="H24" s="249">
        <f t="shared" si="1"/>
        <v>0</v>
      </c>
      <c r="I24" s="246"/>
      <c r="J24" s="256"/>
      <c r="K24" s="256"/>
      <c r="L24" s="256"/>
      <c r="M24" s="256"/>
      <c r="N24" s="256"/>
      <c r="O24" s="275"/>
      <c r="P24" s="238"/>
      <c r="Q24" s="238"/>
      <c r="R24" s="238"/>
      <c r="S24" s="238"/>
      <c r="T24" s="238"/>
    </row>
    <row r="25" spans="2:22" s="191" customFormat="1" ht="25.5" x14ac:dyDescent="0.2">
      <c r="C25" s="217">
        <v>5</v>
      </c>
      <c r="D25" s="219" t="s">
        <v>641</v>
      </c>
      <c r="E25" s="217" t="s">
        <v>27</v>
      </c>
      <c r="F25" s="218">
        <f>TRUNC(+N25+0.5)</f>
        <v>24</v>
      </c>
      <c r="G25" s="210"/>
      <c r="H25" s="206">
        <f>IF(F25=""," ",+F25*G25)</f>
        <v>0</v>
      </c>
      <c r="J25" s="230">
        <f>+J12</f>
        <v>3.65</v>
      </c>
      <c r="K25" s="230">
        <v>2</v>
      </c>
      <c r="L25" s="230">
        <f>+L12</f>
        <v>2.4500000000000002</v>
      </c>
      <c r="M25" s="230">
        <v>7</v>
      </c>
      <c r="N25" s="256">
        <f>+J25*K25+L25*M25</f>
        <v>24.450000000000003</v>
      </c>
      <c r="P25" s="208"/>
      <c r="Q25" s="208"/>
      <c r="R25" s="208"/>
      <c r="S25" s="208"/>
      <c r="T25" s="208"/>
      <c r="U25" s="208"/>
    </row>
    <row r="26" spans="2:22" s="191" customFormat="1" ht="25.5" x14ac:dyDescent="0.2">
      <c r="C26" s="217">
        <v>6</v>
      </c>
      <c r="D26" s="219" t="s">
        <v>642</v>
      </c>
      <c r="E26" s="217" t="s">
        <v>27</v>
      </c>
      <c r="F26" s="218">
        <f>+F25</f>
        <v>24</v>
      </c>
      <c r="G26" s="210"/>
      <c r="H26" s="206">
        <f>IF(F26=""," ",+F26*G26)</f>
        <v>0</v>
      </c>
      <c r="J26" s="230"/>
      <c r="K26" s="230"/>
      <c r="L26" s="230"/>
      <c r="M26" s="230"/>
      <c r="N26" s="230"/>
      <c r="P26" s="208"/>
      <c r="Q26" s="208"/>
      <c r="R26" s="208"/>
      <c r="S26" s="208"/>
      <c r="T26" s="208"/>
      <c r="U26" s="208"/>
    </row>
    <row r="27" spans="2:22" s="237" customFormat="1" ht="25.5" x14ac:dyDescent="0.2">
      <c r="B27" s="236"/>
      <c r="C27" s="254">
        <v>7</v>
      </c>
      <c r="D27" s="242" t="s">
        <v>597</v>
      </c>
      <c r="E27" s="254" t="s">
        <v>61</v>
      </c>
      <c r="F27" s="324">
        <f>+K12+M12</f>
        <v>18</v>
      </c>
      <c r="G27" s="248"/>
      <c r="H27" s="249">
        <f t="shared" si="1"/>
        <v>0</v>
      </c>
      <c r="I27" s="246"/>
      <c r="J27" s="256"/>
      <c r="K27" s="256"/>
      <c r="L27" s="256"/>
      <c r="M27" s="256"/>
      <c r="N27" s="256"/>
      <c r="O27" s="275"/>
      <c r="P27" s="238"/>
      <c r="Q27" s="238"/>
      <c r="R27" s="238"/>
      <c r="S27" s="238"/>
      <c r="T27" s="238"/>
    </row>
    <row r="28" spans="2:22" s="127" customFormat="1" ht="51" x14ac:dyDescent="0.2">
      <c r="C28" s="145">
        <v>8</v>
      </c>
      <c r="D28" s="170" t="s">
        <v>633</v>
      </c>
      <c r="E28" s="145" t="s">
        <v>24</v>
      </c>
      <c r="F28" s="121">
        <f>+N28</f>
        <v>45.9</v>
      </c>
      <c r="G28" s="117"/>
      <c r="H28" s="118">
        <f>IF(F28=""," ",+F28*G28)</f>
        <v>0</v>
      </c>
      <c r="J28" s="88">
        <f>+J13+0.2</f>
        <v>1.7</v>
      </c>
      <c r="K28" s="88"/>
      <c r="L28" s="88">
        <v>3</v>
      </c>
      <c r="M28" s="88">
        <f>+M25+K25</f>
        <v>9</v>
      </c>
      <c r="N28" s="88">
        <f>+(J28+K28)*L28*M28</f>
        <v>45.9</v>
      </c>
      <c r="O28" s="181"/>
      <c r="P28" s="234"/>
      <c r="Q28" s="234"/>
      <c r="R28" s="234"/>
      <c r="S28" s="234"/>
      <c r="T28" s="234"/>
      <c r="U28" s="234"/>
    </row>
    <row r="29" spans="2:22" s="127" customFormat="1" ht="38.25" x14ac:dyDescent="0.2">
      <c r="C29" s="145">
        <v>9</v>
      </c>
      <c r="D29" s="170" t="s">
        <v>634</v>
      </c>
      <c r="E29" s="145" t="s">
        <v>24</v>
      </c>
      <c r="F29" s="121">
        <f>+N29</f>
        <v>15.299999999999999</v>
      </c>
      <c r="G29" s="117"/>
      <c r="H29" s="118">
        <f>IF(F29=""," ",+F29*G29)</f>
        <v>0</v>
      </c>
      <c r="J29" s="88">
        <f>+J28</f>
        <v>1.7</v>
      </c>
      <c r="K29" s="88"/>
      <c r="L29" s="88">
        <v>1</v>
      </c>
      <c r="M29" s="88">
        <f>+M28</f>
        <v>9</v>
      </c>
      <c r="N29" s="88">
        <f>+(J29+K29)*L29*M29</f>
        <v>15.299999999999999</v>
      </c>
      <c r="O29" s="181"/>
      <c r="P29" s="234"/>
      <c r="Q29" s="234"/>
      <c r="R29" s="234"/>
      <c r="S29" s="234"/>
      <c r="T29" s="234"/>
      <c r="U29" s="234"/>
    </row>
    <row r="30" spans="2:22" s="237" customFormat="1" ht="25.5" x14ac:dyDescent="0.2">
      <c r="B30" s="236"/>
      <c r="C30" s="254">
        <v>10</v>
      </c>
      <c r="D30" s="242" t="s">
        <v>644</v>
      </c>
      <c r="E30" s="254" t="s">
        <v>24</v>
      </c>
      <c r="F30" s="324">
        <f>+N30</f>
        <v>49.5</v>
      </c>
      <c r="G30" s="248"/>
      <c r="H30" s="249">
        <f t="shared" si="1"/>
        <v>0</v>
      </c>
      <c r="I30" s="246"/>
      <c r="J30" s="256">
        <v>13</v>
      </c>
      <c r="K30" s="256">
        <v>19</v>
      </c>
      <c r="L30" s="256">
        <v>1.1000000000000001</v>
      </c>
      <c r="M30" s="256">
        <v>2</v>
      </c>
      <c r="N30" s="88">
        <f>+J30*L30*M30+K30*L30</f>
        <v>49.5</v>
      </c>
      <c r="O30" s="275"/>
      <c r="P30" s="238"/>
      <c r="Q30" s="238"/>
      <c r="R30" s="238"/>
      <c r="S30" s="238"/>
      <c r="T30" s="238"/>
    </row>
    <row r="31" spans="2:22" s="237" customFormat="1" ht="25.5" x14ac:dyDescent="0.2">
      <c r="B31" s="236"/>
      <c r="C31" s="254">
        <v>11</v>
      </c>
      <c r="D31" s="123" t="s">
        <v>517</v>
      </c>
      <c r="E31" s="254" t="s">
        <v>21</v>
      </c>
      <c r="F31" s="324">
        <v>4</v>
      </c>
      <c r="G31" s="248"/>
      <c r="H31" s="249">
        <f t="shared" si="1"/>
        <v>0</v>
      </c>
      <c r="I31" s="246"/>
      <c r="J31" s="256">
        <v>6.5</v>
      </c>
      <c r="K31" s="256">
        <v>6</v>
      </c>
      <c r="L31" s="256"/>
      <c r="M31" s="256"/>
      <c r="N31" s="256">
        <f>+J31*K31</f>
        <v>39</v>
      </c>
      <c r="O31" s="275"/>
      <c r="P31" s="238"/>
      <c r="Q31" s="238"/>
      <c r="R31" s="238"/>
      <c r="S31" s="238"/>
      <c r="T31" s="238"/>
    </row>
    <row r="32" spans="2:22" x14ac:dyDescent="0.2">
      <c r="C32" s="141"/>
      <c r="D32" s="142"/>
      <c r="E32" s="119"/>
      <c r="F32" s="143"/>
      <c r="G32" s="140"/>
      <c r="H32" s="118"/>
      <c r="J32" s="88"/>
      <c r="K32" s="88"/>
      <c r="L32" s="88"/>
      <c r="M32" s="88"/>
      <c r="N32" s="88"/>
      <c r="O32" s="89"/>
      <c r="P32" s="105"/>
      <c r="Q32" s="105"/>
      <c r="R32" s="105"/>
      <c r="S32" s="105"/>
      <c r="T32" s="105"/>
      <c r="U32" s="105"/>
    </row>
    <row r="33" spans="2:22" s="237" customFormat="1" ht="51" x14ac:dyDescent="0.2">
      <c r="B33" s="236"/>
      <c r="C33" s="261">
        <v>12</v>
      </c>
      <c r="D33" s="337" t="s">
        <v>665</v>
      </c>
      <c r="E33" s="261" t="s">
        <v>27</v>
      </c>
      <c r="F33" s="326">
        <f>+N33</f>
        <v>24.450000000000003</v>
      </c>
      <c r="G33" s="248"/>
      <c r="H33" s="249">
        <f t="shared" ref="H33" si="2">IF(F33=""," ",+F33*G33)</f>
        <v>0</v>
      </c>
      <c r="I33" s="246"/>
      <c r="J33" s="256">
        <f>+J12</f>
        <v>3.65</v>
      </c>
      <c r="K33" s="256">
        <f>+K12-1</f>
        <v>2</v>
      </c>
      <c r="L33" s="256">
        <f>+L12</f>
        <v>2.4500000000000002</v>
      </c>
      <c r="M33" s="256">
        <f>+M25</f>
        <v>7</v>
      </c>
      <c r="N33" s="256">
        <f>+J33*K33+L33*M33</f>
        <v>24.450000000000003</v>
      </c>
      <c r="O33" s="275"/>
      <c r="P33" s="238"/>
      <c r="Q33" s="238"/>
      <c r="R33" s="238"/>
      <c r="S33" s="238"/>
      <c r="T33" s="238"/>
    </row>
    <row r="34" spans="2:22" x14ac:dyDescent="0.2">
      <c r="C34" s="141"/>
      <c r="D34" s="142"/>
      <c r="E34" s="119"/>
      <c r="F34" s="143"/>
      <c r="G34" s="140"/>
      <c r="H34" s="118"/>
      <c r="J34" s="88"/>
      <c r="K34" s="88"/>
      <c r="L34" s="88"/>
      <c r="M34" s="88"/>
      <c r="N34" s="88"/>
      <c r="O34" s="89"/>
      <c r="P34" s="105"/>
      <c r="Q34" s="105"/>
      <c r="R34" s="105"/>
      <c r="S34" s="105"/>
      <c r="T34" s="105"/>
      <c r="U34" s="105"/>
    </row>
    <row r="35" spans="2:22" x14ac:dyDescent="0.2">
      <c r="C35" s="141">
        <v>50</v>
      </c>
      <c r="D35" s="170" t="s">
        <v>552</v>
      </c>
      <c r="E35" s="141" t="s">
        <v>61</v>
      </c>
      <c r="F35" s="163">
        <v>0.05</v>
      </c>
      <c r="G35" s="158">
        <f>SUM(H21:H34)</f>
        <v>0</v>
      </c>
      <c r="H35" s="118">
        <f>+F35*G35</f>
        <v>0</v>
      </c>
      <c r="J35" s="88"/>
      <c r="K35" s="88"/>
      <c r="L35" s="88"/>
      <c r="M35" s="88"/>
      <c r="N35" s="88"/>
      <c r="O35" s="89"/>
      <c r="P35" s="105"/>
      <c r="Q35" s="105"/>
      <c r="R35" s="105"/>
      <c r="S35" s="105"/>
      <c r="T35" s="105"/>
      <c r="U35" s="105"/>
    </row>
    <row r="36" spans="2:22" s="146" customFormat="1" x14ac:dyDescent="0.2">
      <c r="C36" s="134"/>
      <c r="D36" s="133"/>
      <c r="E36" s="134"/>
      <c r="F36" s="135"/>
      <c r="G36" s="135"/>
      <c r="H36" s="135"/>
      <c r="J36" s="88"/>
      <c r="K36" s="88"/>
      <c r="L36" s="88"/>
      <c r="M36" s="88"/>
      <c r="N36" s="88"/>
      <c r="O36" s="147"/>
    </row>
    <row r="37" spans="2:22" s="100" customFormat="1" x14ac:dyDescent="0.2">
      <c r="C37" s="148"/>
      <c r="D37" s="129"/>
      <c r="E37" s="148"/>
      <c r="F37" s="149"/>
      <c r="G37" s="149"/>
      <c r="H37" s="149"/>
      <c r="J37" s="103"/>
      <c r="K37" s="103"/>
      <c r="L37" s="103"/>
      <c r="M37" s="103"/>
      <c r="N37" s="103"/>
      <c r="O37" s="104"/>
      <c r="P37" s="105"/>
      <c r="Q37" s="105"/>
      <c r="R37" s="105"/>
      <c r="S37" s="105"/>
      <c r="T37" s="105"/>
      <c r="U37" s="105"/>
      <c r="V37" s="105"/>
    </row>
    <row r="38" spans="2:22" x14ac:dyDescent="0.2">
      <c r="C38" s="108" t="s">
        <v>65</v>
      </c>
      <c r="D38" s="109" t="s">
        <v>646</v>
      </c>
      <c r="E38" s="110"/>
      <c r="F38" s="111"/>
      <c r="G38" s="111"/>
      <c r="H38" s="111"/>
      <c r="J38" s="99" t="s">
        <v>483</v>
      </c>
      <c r="K38" s="99" t="s">
        <v>484</v>
      </c>
      <c r="L38" s="99" t="s">
        <v>16</v>
      </c>
      <c r="M38" s="99" t="s">
        <v>17</v>
      </c>
      <c r="N38" s="99" t="s">
        <v>485</v>
      </c>
      <c r="O38" s="89"/>
    </row>
    <row r="39" spans="2:22" s="191" customFormat="1" ht="51" x14ac:dyDescent="0.2">
      <c r="B39" s="299"/>
      <c r="C39" s="304">
        <v>1</v>
      </c>
      <c r="D39" s="219" t="s">
        <v>647</v>
      </c>
      <c r="E39" s="217" t="s">
        <v>24</v>
      </c>
      <c r="F39" s="218">
        <f>+F22</f>
        <v>71.550000000000011</v>
      </c>
      <c r="G39" s="305"/>
      <c r="H39" s="306">
        <f t="shared" ref="H39:H44" si="3">IF(F39=""," ",+F39*G39)</f>
        <v>0</v>
      </c>
      <c r="I39" s="207"/>
      <c r="J39" s="230"/>
      <c r="K39" s="230"/>
      <c r="L39" s="230"/>
      <c r="M39" s="230"/>
      <c r="N39" s="230"/>
      <c r="O39" s="303"/>
    </row>
    <row r="40" spans="2:22" s="307" customFormat="1" ht="25.5" x14ac:dyDescent="0.2">
      <c r="B40" s="308"/>
      <c r="C40" s="217">
        <v>2</v>
      </c>
      <c r="D40" s="219" t="s">
        <v>611</v>
      </c>
      <c r="E40" s="217"/>
      <c r="F40" s="218"/>
      <c r="G40" s="278"/>
      <c r="H40" s="278"/>
      <c r="I40" s="313"/>
      <c r="J40" s="230">
        <v>4</v>
      </c>
      <c r="K40" s="230"/>
      <c r="L40" s="230"/>
      <c r="M40" s="230"/>
      <c r="N40" s="230"/>
      <c r="O40" s="315"/>
    </row>
    <row r="41" spans="2:22" s="307" customFormat="1" x14ac:dyDescent="0.2">
      <c r="B41" s="308"/>
      <c r="C41" s="217"/>
      <c r="D41" s="333" t="s">
        <v>609</v>
      </c>
      <c r="E41" s="217" t="s">
        <v>70</v>
      </c>
      <c r="F41" s="218">
        <f>TRUNC(+N41+M41*L41+K41*J40+1)</f>
        <v>43</v>
      </c>
      <c r="G41" s="305"/>
      <c r="H41" s="306">
        <f t="shared" ref="H41" si="4">IF(F41=""," ",+F41*G41)</f>
        <v>0</v>
      </c>
      <c r="I41" s="313"/>
      <c r="J41" s="230">
        <f>+J25/1.2</f>
        <v>3.0416666666666665</v>
      </c>
      <c r="K41" s="230">
        <f>+K25</f>
        <v>2</v>
      </c>
      <c r="L41" s="230">
        <f>+L25/1.2</f>
        <v>2.041666666666667</v>
      </c>
      <c r="M41" s="230">
        <f>+M25</f>
        <v>7</v>
      </c>
      <c r="N41" s="230">
        <f>+K41*J41+L41*M41</f>
        <v>20.375</v>
      </c>
      <c r="O41" s="315"/>
    </row>
    <row r="42" spans="2:22" s="199" customFormat="1" ht="38.25" x14ac:dyDescent="0.2">
      <c r="B42" s="200"/>
      <c r="C42" s="304">
        <v>3</v>
      </c>
      <c r="D42" s="219" t="s">
        <v>579</v>
      </c>
      <c r="E42" s="304" t="s">
        <v>24</v>
      </c>
      <c r="F42" s="232">
        <f>+F24</f>
        <v>71.550000000000011</v>
      </c>
      <c r="G42" s="305"/>
      <c r="H42" s="306">
        <f t="shared" si="3"/>
        <v>0</v>
      </c>
      <c r="I42" s="207"/>
      <c r="J42" s="230"/>
      <c r="K42" s="230"/>
      <c r="L42" s="230"/>
      <c r="M42" s="230"/>
      <c r="N42" s="230"/>
      <c r="O42" s="317"/>
    </row>
    <row r="43" spans="2:22" s="199" customFormat="1" ht="51" x14ac:dyDescent="0.2">
      <c r="B43" s="200"/>
      <c r="C43" s="304">
        <v>4</v>
      </c>
      <c r="D43" s="219" t="s">
        <v>648</v>
      </c>
      <c r="E43" s="304" t="s">
        <v>27</v>
      </c>
      <c r="F43" s="232">
        <f>+N43</f>
        <v>83.7</v>
      </c>
      <c r="G43" s="305"/>
      <c r="H43" s="306">
        <f t="shared" si="3"/>
        <v>0</v>
      </c>
      <c r="I43" s="207"/>
      <c r="J43" s="230">
        <f>+J12+J13</f>
        <v>5.15</v>
      </c>
      <c r="K43" s="230">
        <v>3</v>
      </c>
      <c r="L43" s="230">
        <f>+L12+L13</f>
        <v>3.95</v>
      </c>
      <c r="M43" s="230">
        <f>+M22</f>
        <v>15</v>
      </c>
      <c r="N43" s="230">
        <f>+J43*K43+L43*M43+(K43+M43)*0.5</f>
        <v>83.7</v>
      </c>
      <c r="O43" s="317"/>
    </row>
    <row r="44" spans="2:22" s="199" customFormat="1" ht="76.5" x14ac:dyDescent="0.2">
      <c r="B44" s="200"/>
      <c r="C44" s="304">
        <v>5</v>
      </c>
      <c r="D44" s="219" t="s">
        <v>658</v>
      </c>
      <c r="E44" s="304" t="s">
        <v>24</v>
      </c>
      <c r="F44" s="232">
        <f>+F22</f>
        <v>71.550000000000011</v>
      </c>
      <c r="G44" s="305"/>
      <c r="H44" s="306">
        <f t="shared" si="3"/>
        <v>0</v>
      </c>
      <c r="I44" s="207"/>
      <c r="J44" s="230"/>
      <c r="K44" s="230"/>
      <c r="L44" s="230"/>
      <c r="M44" s="230"/>
      <c r="N44" s="230"/>
      <c r="O44" s="317"/>
    </row>
    <row r="45" spans="2:22" s="199" customFormat="1" ht="51" x14ac:dyDescent="0.2">
      <c r="B45" s="200"/>
      <c r="C45" s="304">
        <v>6</v>
      </c>
      <c r="D45" s="318" t="s">
        <v>649</v>
      </c>
      <c r="E45" s="304" t="s">
        <v>70</v>
      </c>
      <c r="F45" s="316">
        <f>+K41+M41</f>
        <v>9</v>
      </c>
      <c r="G45" s="305"/>
      <c r="H45" s="306">
        <f t="shared" ref="H45:H50" si="5">IF(F45=""," ",+F45*G45)</f>
        <v>0</v>
      </c>
      <c r="I45" s="207"/>
      <c r="J45" s="230"/>
      <c r="K45" s="230"/>
      <c r="L45" s="230"/>
      <c r="M45" s="230"/>
      <c r="N45" s="230"/>
      <c r="O45" s="317"/>
    </row>
    <row r="46" spans="2:22" s="199" customFormat="1" ht="51" x14ac:dyDescent="0.2">
      <c r="B46" s="200"/>
      <c r="C46" s="304">
        <v>7</v>
      </c>
      <c r="D46" s="318" t="s">
        <v>650</v>
      </c>
      <c r="E46" s="304" t="s">
        <v>70</v>
      </c>
      <c r="F46" s="316">
        <f>+F45</f>
        <v>9</v>
      </c>
      <c r="G46" s="305"/>
      <c r="H46" s="306">
        <f t="shared" si="5"/>
        <v>0</v>
      </c>
      <c r="I46" s="207"/>
      <c r="J46" s="230"/>
      <c r="K46" s="230"/>
      <c r="L46" s="230"/>
      <c r="M46" s="230"/>
      <c r="N46" s="230"/>
      <c r="O46" s="317"/>
    </row>
    <row r="47" spans="2:22" s="199" customFormat="1" ht="25.5" x14ac:dyDescent="0.2">
      <c r="B47" s="200"/>
      <c r="C47" s="304">
        <v>8</v>
      </c>
      <c r="D47" s="318" t="s">
        <v>651</v>
      </c>
      <c r="E47" s="304" t="s">
        <v>70</v>
      </c>
      <c r="F47" s="316">
        <f>+F45</f>
        <v>9</v>
      </c>
      <c r="G47" s="305"/>
      <c r="H47" s="306">
        <f t="shared" si="5"/>
        <v>0</v>
      </c>
      <c r="I47" s="320"/>
      <c r="J47" s="230"/>
      <c r="K47" s="230"/>
      <c r="L47" s="230"/>
      <c r="M47" s="230"/>
      <c r="N47" s="230"/>
      <c r="O47" s="317"/>
    </row>
    <row r="48" spans="2:22" s="199" customFormat="1" ht="25.5" x14ac:dyDescent="0.2">
      <c r="B48" s="200"/>
      <c r="C48" s="304">
        <v>9</v>
      </c>
      <c r="D48" s="318" t="s">
        <v>585</v>
      </c>
      <c r="E48" s="304" t="s">
        <v>70</v>
      </c>
      <c r="F48" s="316">
        <f>+F46</f>
        <v>9</v>
      </c>
      <c r="G48" s="305"/>
      <c r="H48" s="306">
        <f t="shared" si="5"/>
        <v>0</v>
      </c>
      <c r="I48" s="320"/>
      <c r="J48" s="230"/>
      <c r="K48" s="230"/>
      <c r="L48" s="230"/>
      <c r="M48" s="230"/>
      <c r="N48" s="230"/>
      <c r="O48" s="317"/>
    </row>
    <row r="49" spans="2:21" s="241" customFormat="1" ht="63.75" x14ac:dyDescent="0.2">
      <c r="B49" s="239"/>
      <c r="C49" s="267">
        <v>10</v>
      </c>
      <c r="D49" s="242" t="s">
        <v>652</v>
      </c>
      <c r="E49" s="240" t="s">
        <v>27</v>
      </c>
      <c r="F49" s="325">
        <f>+N49</f>
        <v>39</v>
      </c>
      <c r="G49" s="248"/>
      <c r="H49" s="249">
        <f t="shared" si="5"/>
        <v>0</v>
      </c>
      <c r="I49" s="246"/>
      <c r="J49" s="256">
        <v>6.5</v>
      </c>
      <c r="K49" s="256"/>
      <c r="L49" s="256"/>
      <c r="M49" s="256">
        <v>6</v>
      </c>
      <c r="N49" s="256">
        <f>+J49*M49</f>
        <v>39</v>
      </c>
      <c r="O49" s="275"/>
      <c r="P49" s="238"/>
      <c r="Q49" s="238"/>
      <c r="R49" s="238"/>
      <c r="S49" s="238"/>
      <c r="T49" s="238"/>
    </row>
    <row r="50" spans="2:21" s="241" customFormat="1" ht="52.5" x14ac:dyDescent="0.2">
      <c r="B50" s="239"/>
      <c r="C50" s="267">
        <v>11</v>
      </c>
      <c r="D50" s="242" t="s">
        <v>653</v>
      </c>
      <c r="E50" s="240" t="s">
        <v>70</v>
      </c>
      <c r="F50" s="325">
        <f>+F41*2</f>
        <v>86</v>
      </c>
      <c r="G50" s="248"/>
      <c r="H50" s="249">
        <f t="shared" si="5"/>
        <v>0</v>
      </c>
      <c r="I50" s="246"/>
      <c r="J50" s="256"/>
      <c r="K50" s="256"/>
      <c r="L50" s="256"/>
      <c r="M50" s="256"/>
      <c r="N50" s="256"/>
      <c r="O50" s="275"/>
      <c r="P50" s="238"/>
      <c r="Q50" s="238"/>
      <c r="R50" s="238"/>
      <c r="S50" s="238"/>
      <c r="T50" s="238"/>
    </row>
    <row r="51" spans="2:21" s="241" customFormat="1" x14ac:dyDescent="0.2">
      <c r="B51" s="239"/>
      <c r="C51" s="267">
        <v>12</v>
      </c>
      <c r="D51" s="242" t="s">
        <v>654</v>
      </c>
      <c r="E51" s="240" t="s">
        <v>70</v>
      </c>
      <c r="F51" s="325">
        <v>3</v>
      </c>
      <c r="G51" s="248"/>
      <c r="H51" s="249">
        <f t="shared" ref="H51:H54" si="6">IF(F51=""," ",+F51*G51)</f>
        <v>0</v>
      </c>
      <c r="I51" s="246"/>
      <c r="J51" s="256"/>
      <c r="K51" s="256"/>
      <c r="L51" s="256"/>
      <c r="M51" s="256"/>
      <c r="N51" s="256"/>
      <c r="O51" s="275"/>
      <c r="P51" s="238"/>
      <c r="Q51" s="238"/>
      <c r="R51" s="238"/>
      <c r="S51" s="238"/>
      <c r="T51" s="238"/>
    </row>
    <row r="52" spans="2:21" s="241" customFormat="1" ht="38.25" x14ac:dyDescent="0.2">
      <c r="B52" s="239"/>
      <c r="C52" s="267">
        <v>13</v>
      </c>
      <c r="D52" s="242" t="s">
        <v>625</v>
      </c>
      <c r="E52" s="240" t="s">
        <v>27</v>
      </c>
      <c r="F52" s="325">
        <f>+J30</f>
        <v>13</v>
      </c>
      <c r="G52" s="248"/>
      <c r="H52" s="249">
        <f t="shared" si="6"/>
        <v>0</v>
      </c>
      <c r="I52" s="246"/>
      <c r="J52" s="256">
        <v>4</v>
      </c>
      <c r="K52" s="256"/>
      <c r="L52" s="256"/>
      <c r="M52" s="256">
        <v>2</v>
      </c>
      <c r="N52" s="256">
        <f>+J52*M52</f>
        <v>8</v>
      </c>
      <c r="O52" s="275"/>
      <c r="P52" s="238"/>
      <c r="Q52" s="238"/>
      <c r="R52" s="238"/>
      <c r="S52" s="238"/>
      <c r="T52" s="238"/>
    </row>
    <row r="53" spans="2:21" s="241" customFormat="1" ht="38.25" x14ac:dyDescent="0.2">
      <c r="B53" s="239"/>
      <c r="C53" s="267">
        <v>14</v>
      </c>
      <c r="D53" s="242" t="s">
        <v>626</v>
      </c>
      <c r="E53" s="240" t="s">
        <v>70</v>
      </c>
      <c r="F53" s="325">
        <v>3</v>
      </c>
      <c r="G53" s="248"/>
      <c r="H53" s="249">
        <f t="shared" si="6"/>
        <v>0</v>
      </c>
      <c r="I53" s="246"/>
      <c r="J53" s="256"/>
      <c r="K53" s="256"/>
      <c r="L53" s="256"/>
      <c r="M53" s="256"/>
      <c r="N53" s="256"/>
      <c r="O53" s="275"/>
      <c r="P53" s="238"/>
      <c r="Q53" s="238"/>
      <c r="R53" s="238"/>
      <c r="S53" s="238"/>
      <c r="T53" s="238"/>
    </row>
    <row r="54" spans="2:21" s="241" customFormat="1" ht="51" x14ac:dyDescent="0.2">
      <c r="B54" s="239"/>
      <c r="C54" s="267">
        <v>15</v>
      </c>
      <c r="D54" s="242" t="s">
        <v>655</v>
      </c>
      <c r="E54" s="240" t="s">
        <v>27</v>
      </c>
      <c r="F54" s="325">
        <f>+F3</f>
        <v>0</v>
      </c>
      <c r="G54" s="248"/>
      <c r="H54" s="249">
        <f t="shared" si="6"/>
        <v>0</v>
      </c>
      <c r="I54" s="246"/>
      <c r="J54" s="256"/>
      <c r="K54" s="256"/>
      <c r="L54" s="256"/>
      <c r="M54" s="256"/>
      <c r="N54" s="256"/>
      <c r="O54" s="275"/>
      <c r="P54" s="238"/>
      <c r="Q54" s="238"/>
      <c r="R54" s="238"/>
      <c r="S54" s="238"/>
      <c r="T54" s="238"/>
    </row>
    <row r="55" spans="2:21" s="241" customFormat="1" ht="63.75" x14ac:dyDescent="0.2">
      <c r="B55" s="239"/>
      <c r="C55" s="240">
        <v>16</v>
      </c>
      <c r="D55" s="242" t="s">
        <v>656</v>
      </c>
      <c r="E55" s="240" t="s">
        <v>27</v>
      </c>
      <c r="F55" s="325">
        <f>+F54</f>
        <v>0</v>
      </c>
      <c r="G55" s="248"/>
      <c r="H55" s="249"/>
      <c r="I55" s="246"/>
      <c r="J55" s="256"/>
      <c r="K55" s="256"/>
      <c r="L55" s="256"/>
      <c r="M55" s="256"/>
      <c r="N55" s="256"/>
      <c r="O55" s="275"/>
      <c r="P55" s="238"/>
      <c r="Q55" s="238"/>
      <c r="R55" s="238"/>
      <c r="S55" s="238"/>
      <c r="T55" s="238"/>
    </row>
    <row r="56" spans="2:21" s="127" customFormat="1" ht="51" x14ac:dyDescent="0.2">
      <c r="C56" s="145">
        <v>17</v>
      </c>
      <c r="D56" s="170" t="s">
        <v>637</v>
      </c>
      <c r="E56" s="145" t="s">
        <v>24</v>
      </c>
      <c r="F56" s="121">
        <f>+F29</f>
        <v>15.299999999999999</v>
      </c>
      <c r="G56" s="117"/>
      <c r="H56" s="118">
        <f>IF(F56=""," ",+F56*G56)</f>
        <v>0</v>
      </c>
      <c r="J56" s="156"/>
      <c r="K56" s="156"/>
      <c r="L56" s="156"/>
      <c r="M56" s="156"/>
      <c r="N56" s="156"/>
      <c r="O56" s="181"/>
      <c r="P56" s="234"/>
      <c r="Q56" s="234"/>
      <c r="R56" s="234"/>
      <c r="S56" s="234"/>
      <c r="T56" s="234"/>
      <c r="U56" s="234"/>
    </row>
    <row r="57" spans="2:21" s="127" customFormat="1" ht="38.25" x14ac:dyDescent="0.2">
      <c r="C57" s="145">
        <v>18</v>
      </c>
      <c r="D57" s="170" t="s">
        <v>635</v>
      </c>
      <c r="E57" s="145" t="s">
        <v>24</v>
      </c>
      <c r="F57" s="121">
        <f>+F28</f>
        <v>45.9</v>
      </c>
      <c r="G57" s="117"/>
      <c r="H57" s="118">
        <f>IF(F57=""," ",+F57*G57)</f>
        <v>0</v>
      </c>
      <c r="J57" s="156">
        <v>11.5</v>
      </c>
      <c r="K57" s="156">
        <f>+J57+3*2</f>
        <v>17.5</v>
      </c>
      <c r="L57" s="156">
        <v>3.6</v>
      </c>
      <c r="M57" s="156">
        <v>1.5</v>
      </c>
      <c r="N57" s="156">
        <f>+(J57)*L57+K57*M57</f>
        <v>67.650000000000006</v>
      </c>
      <c r="O57" s="181"/>
      <c r="P57" s="234"/>
      <c r="Q57" s="234"/>
      <c r="R57" s="234"/>
      <c r="S57" s="234"/>
      <c r="T57" s="234"/>
      <c r="U57" s="234"/>
    </row>
    <row r="58" spans="2:21" s="146" customFormat="1" ht="38.25" x14ac:dyDescent="0.2">
      <c r="C58" s="141">
        <v>19</v>
      </c>
      <c r="D58" s="242" t="s">
        <v>659</v>
      </c>
      <c r="E58" s="145" t="s">
        <v>24</v>
      </c>
      <c r="F58" s="121">
        <f>+F30</f>
        <v>49.5</v>
      </c>
      <c r="G58" s="117"/>
      <c r="H58" s="118">
        <f t="shared" ref="H58:H60" si="7">IF(F58=""," ",+F58*G58)</f>
        <v>0</v>
      </c>
      <c r="J58" s="88"/>
      <c r="K58" s="88"/>
      <c r="L58" s="88"/>
      <c r="M58" s="88"/>
      <c r="N58" s="88"/>
      <c r="O58" s="147"/>
    </row>
    <row r="59" spans="2:21" s="241" customFormat="1" x14ac:dyDescent="0.2">
      <c r="B59" s="239"/>
      <c r="C59" s="254"/>
      <c r="D59" s="242"/>
      <c r="E59" s="240"/>
      <c r="F59" s="325"/>
      <c r="G59" s="325"/>
      <c r="H59" s="325"/>
      <c r="I59" s="246"/>
      <c r="J59" s="256"/>
      <c r="K59" s="256"/>
      <c r="L59" s="256"/>
      <c r="M59" s="256"/>
      <c r="N59" s="256"/>
      <c r="O59" s="275"/>
      <c r="P59" s="238"/>
      <c r="Q59" s="238"/>
      <c r="R59" s="238"/>
      <c r="S59" s="238"/>
      <c r="T59" s="238"/>
    </row>
    <row r="60" spans="2:21" s="237" customFormat="1" ht="38.25" x14ac:dyDescent="0.2">
      <c r="B60" s="236"/>
      <c r="C60" s="261">
        <v>20</v>
      </c>
      <c r="D60" s="337" t="s">
        <v>666</v>
      </c>
      <c r="E60" s="261" t="s">
        <v>27</v>
      </c>
      <c r="F60" s="326">
        <f>+F33</f>
        <v>24.450000000000003</v>
      </c>
      <c r="G60" s="248"/>
      <c r="H60" s="249">
        <f t="shared" si="7"/>
        <v>0</v>
      </c>
      <c r="I60" s="246"/>
      <c r="J60" s="256"/>
      <c r="K60" s="256"/>
      <c r="L60" s="256"/>
      <c r="M60" s="256"/>
      <c r="N60" s="256"/>
      <c r="O60" s="275"/>
      <c r="P60" s="238"/>
      <c r="Q60" s="238"/>
      <c r="R60" s="238"/>
      <c r="S60" s="238"/>
      <c r="T60" s="238"/>
    </row>
    <row r="61" spans="2:21" s="241" customFormat="1" x14ac:dyDescent="0.2">
      <c r="B61" s="239"/>
      <c r="C61" s="254"/>
      <c r="D61" s="242"/>
      <c r="E61" s="240"/>
      <c r="F61" s="325"/>
      <c r="G61" s="325"/>
      <c r="H61" s="325"/>
      <c r="I61" s="246"/>
      <c r="J61" s="256"/>
      <c r="K61" s="256"/>
      <c r="L61" s="256"/>
      <c r="M61" s="256"/>
      <c r="N61" s="256"/>
      <c r="O61" s="275"/>
      <c r="P61" s="238"/>
      <c r="Q61" s="238"/>
      <c r="R61" s="238"/>
      <c r="S61" s="238"/>
      <c r="T61" s="238"/>
    </row>
    <row r="62" spans="2:21" x14ac:dyDescent="0.2">
      <c r="C62" s="141">
        <v>50</v>
      </c>
      <c r="D62" s="170" t="s">
        <v>552</v>
      </c>
      <c r="E62" s="141" t="s">
        <v>61</v>
      </c>
      <c r="F62" s="163">
        <v>0.05</v>
      </c>
      <c r="G62" s="158">
        <f>SUM(H39:H61)</f>
        <v>0</v>
      </c>
      <c r="H62" s="118">
        <f>+F62*G62</f>
        <v>0</v>
      </c>
      <c r="J62" s="88"/>
      <c r="K62" s="88"/>
      <c r="L62" s="88"/>
      <c r="M62" s="88"/>
      <c r="N62" s="88"/>
      <c r="O62" s="89"/>
      <c r="P62" s="105"/>
      <c r="Q62" s="105"/>
      <c r="R62" s="105"/>
      <c r="S62" s="105"/>
      <c r="T62" s="105"/>
      <c r="U62" s="105"/>
    </row>
    <row r="63" spans="2:21" x14ac:dyDescent="0.2">
      <c r="B63" s="100"/>
      <c r="C63" s="114"/>
      <c r="D63" s="115"/>
      <c r="E63" s="116"/>
      <c r="F63" s="171"/>
      <c r="G63" s="144"/>
      <c r="H63" s="118"/>
      <c r="I63" s="113"/>
      <c r="J63" s="105"/>
      <c r="K63" s="105"/>
      <c r="L63" s="105"/>
      <c r="M63" s="105"/>
      <c r="N63" s="105"/>
      <c r="O63" s="105"/>
    </row>
    <row r="64" spans="2:21" x14ac:dyDescent="0.2">
      <c r="B64" s="100"/>
      <c r="C64" s="114"/>
      <c r="D64" s="115"/>
      <c r="E64" s="116"/>
      <c r="F64" s="171"/>
      <c r="G64" s="144"/>
      <c r="H64" s="118"/>
      <c r="I64" s="113"/>
      <c r="J64" s="105"/>
      <c r="K64" s="105"/>
      <c r="L64" s="105"/>
      <c r="M64" s="105"/>
      <c r="N64" s="105"/>
      <c r="O64" s="105"/>
    </row>
    <row r="65" spans="2:15" x14ac:dyDescent="0.2">
      <c r="B65" s="100"/>
      <c r="C65" s="122">
        <v>51</v>
      </c>
      <c r="D65" s="162" t="s">
        <v>512</v>
      </c>
      <c r="E65" s="124"/>
      <c r="F65" s="125"/>
      <c r="G65" s="144"/>
      <c r="H65" s="118">
        <f>SUM(H11:H64)-H33-H60</f>
        <v>0</v>
      </c>
      <c r="I65" s="113"/>
      <c r="J65" s="105"/>
      <c r="K65" s="105"/>
      <c r="L65" s="105"/>
      <c r="M65" s="105"/>
      <c r="N65" s="105"/>
      <c r="O65" s="105"/>
    </row>
    <row r="66" spans="2:15" x14ac:dyDescent="0.2">
      <c r="B66" s="100"/>
      <c r="C66" s="122">
        <v>52</v>
      </c>
      <c r="D66" s="162" t="s">
        <v>531</v>
      </c>
      <c r="E66" s="124"/>
      <c r="F66" s="125"/>
      <c r="G66" s="144"/>
      <c r="H66" s="118">
        <f>SUM(H11:H64)</f>
        <v>0</v>
      </c>
      <c r="I66" s="113"/>
      <c r="J66" s="105"/>
      <c r="K66" s="105"/>
      <c r="L66" s="105"/>
      <c r="M66" s="105"/>
      <c r="N66" s="105"/>
      <c r="O66" s="105"/>
    </row>
  </sheetData>
  <sheetProtection selectLockedCells="1"/>
  <protectedRanges>
    <protectedRange sqref="G11" name="Obseg1"/>
    <protectedRange sqref="G35 G17" name="Obseg1_5"/>
    <protectedRange sqref="G39 G41:G43" name="Obseg1_2"/>
    <protectedRange sqref="G45:G48" name="Obseg1_1"/>
    <protectedRange sqref="G62" name="Obseg1_4"/>
    <protectedRange sqref="G44" name="Obseg1_2_1"/>
  </protectedRanges>
  <mergeCells count="2">
    <mergeCell ref="E4:H4"/>
    <mergeCell ref="E6:H6"/>
  </mergeCells>
  <pageMargins left="0.7" right="0.7" top="0.75" bottom="0.75" header="0.3" footer="0.3"/>
  <pageSetup paperSize="9" scale="7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67"/>
  <sheetViews>
    <sheetView view="pageBreakPreview" zoomScale="60" zoomScaleNormal="100" workbookViewId="0">
      <selection activeCell="H39" sqref="C2:H39"/>
    </sheetView>
  </sheetViews>
  <sheetFormatPr defaultColWidth="9.140625" defaultRowHeight="12.75" x14ac:dyDescent="0.2"/>
  <cols>
    <col min="1" max="1" width="11.42578125" style="87" customWidth="1"/>
    <col min="2" max="2" width="5" style="87" customWidth="1"/>
    <col min="3" max="3" width="9.140625" style="165"/>
    <col min="4" max="4" width="60.7109375" style="87" customWidth="1"/>
    <col min="5" max="6" width="9.140625" style="87"/>
    <col min="7" max="8" width="12.42578125" style="87" customWidth="1"/>
    <col min="9" max="9" width="9.140625" style="87"/>
    <col min="10" max="22" width="9.140625" style="90"/>
    <col min="23" max="16384" width="9.140625" style="87"/>
  </cols>
  <sheetData>
    <row r="2" spans="2:59" s="77" customFormat="1" x14ac:dyDescent="0.2">
      <c r="C2" s="70"/>
      <c r="D2" s="71" t="s">
        <v>455</v>
      </c>
      <c r="E2" s="72"/>
      <c r="F2" s="73"/>
      <c r="G2" s="74"/>
      <c r="H2" s="75"/>
      <c r="I2" s="75"/>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row>
    <row r="3" spans="2:59" s="77" customFormat="1" ht="6" customHeight="1" x14ac:dyDescent="0.2">
      <c r="C3" s="78"/>
      <c r="D3" s="172"/>
      <c r="E3" s="79"/>
      <c r="F3" s="73"/>
      <c r="G3" s="80"/>
      <c r="H3" s="75"/>
      <c r="I3" s="75"/>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row>
    <row r="4" spans="2:59" s="77" customFormat="1" x14ac:dyDescent="0.2">
      <c r="C4" s="78"/>
      <c r="D4" s="71" t="s">
        <v>456</v>
      </c>
      <c r="E4" s="283" t="s">
        <v>660</v>
      </c>
      <c r="F4" s="284"/>
      <c r="G4" s="284"/>
      <c r="H4" s="284"/>
      <c r="I4" s="173"/>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row>
    <row r="5" spans="2:59" s="77" customFormat="1" ht="6" customHeight="1" x14ac:dyDescent="0.2">
      <c r="C5" s="70"/>
      <c r="D5" s="81"/>
      <c r="E5" s="82"/>
      <c r="F5" s="73"/>
      <c r="G5" s="83"/>
      <c r="H5" s="84"/>
      <c r="I5" s="84"/>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row>
    <row r="6" spans="2:59" s="77" customFormat="1" ht="12.75" customHeight="1" x14ac:dyDescent="0.2">
      <c r="C6" s="70"/>
      <c r="D6" s="85" t="s">
        <v>457</v>
      </c>
      <c r="E6" s="285" t="s">
        <v>533</v>
      </c>
      <c r="F6" s="286"/>
      <c r="G6" s="286"/>
      <c r="H6" s="286"/>
      <c r="I6" s="174"/>
      <c r="J6" s="230">
        <v>19.5</v>
      </c>
      <c r="K6" s="198">
        <v>7.6</v>
      </c>
      <c r="L6" s="230">
        <v>1.7</v>
      </c>
      <c r="M6" s="198">
        <v>3</v>
      </c>
      <c r="N6" s="198">
        <f>+J6*K6+L6*M6*R6-P6*Q6*R6</f>
        <v>91.049999999999983</v>
      </c>
      <c r="O6" s="198"/>
      <c r="P6" s="198">
        <v>5.85</v>
      </c>
      <c r="Q6" s="198">
        <v>2.5</v>
      </c>
      <c r="R6" s="198">
        <v>6</v>
      </c>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row>
    <row r="9" spans="2:59" x14ac:dyDescent="0.2">
      <c r="C9" s="86"/>
      <c r="D9" s="106"/>
      <c r="E9" s="86"/>
      <c r="F9" s="107"/>
      <c r="G9" s="107"/>
      <c r="H9" s="107"/>
      <c r="J9" s="88"/>
      <c r="K9" s="88"/>
      <c r="L9" s="88"/>
      <c r="M9" s="88"/>
      <c r="N9" s="88"/>
      <c r="O9" s="89"/>
    </row>
    <row r="10" spans="2:59" x14ac:dyDescent="0.2">
      <c r="C10" s="108">
        <v>0</v>
      </c>
      <c r="D10" s="109" t="s">
        <v>486</v>
      </c>
      <c r="E10" s="110"/>
      <c r="F10" s="111"/>
      <c r="G10" s="111"/>
      <c r="H10" s="111"/>
      <c r="J10" s="99" t="s">
        <v>483</v>
      </c>
      <c r="K10" s="99" t="s">
        <v>484</v>
      </c>
      <c r="L10" s="99" t="s">
        <v>16</v>
      </c>
      <c r="M10" s="99" t="s">
        <v>17</v>
      </c>
      <c r="N10" s="99" t="s">
        <v>485</v>
      </c>
      <c r="O10" s="89"/>
    </row>
    <row r="11" spans="2:59" s="191" customFormat="1" ht="63.75" x14ac:dyDescent="0.2">
      <c r="C11" s="217">
        <v>1</v>
      </c>
      <c r="D11" s="219" t="s">
        <v>664</v>
      </c>
      <c r="E11" s="217" t="s">
        <v>24</v>
      </c>
      <c r="F11" s="218">
        <f>+N11</f>
        <v>264</v>
      </c>
      <c r="G11" s="210"/>
      <c r="H11" s="206">
        <f t="shared" ref="H11" si="0">IF(F11=""," ",+F11*G11)</f>
        <v>0</v>
      </c>
      <c r="J11" s="230">
        <f>20+4</f>
        <v>24</v>
      </c>
      <c r="K11" s="198">
        <v>11</v>
      </c>
      <c r="L11" s="230"/>
      <c r="M11" s="198"/>
      <c r="N11" s="198">
        <f>+J11*K11+L11*M11*R11-P11*Q11*R11</f>
        <v>264</v>
      </c>
      <c r="O11" s="198"/>
      <c r="P11" s="198"/>
      <c r="Q11" s="198"/>
      <c r="R11" s="198"/>
      <c r="S11" s="198"/>
      <c r="T11" s="198"/>
      <c r="U11" s="198"/>
      <c r="V11" s="198"/>
    </row>
    <row r="12" spans="2:59" x14ac:dyDescent="0.2">
      <c r="B12" s="100"/>
      <c r="C12" s="128"/>
      <c r="D12" s="129"/>
      <c r="E12" s="101"/>
      <c r="F12" s="102"/>
      <c r="G12" s="130"/>
      <c r="H12" s="131"/>
      <c r="I12" s="113"/>
      <c r="J12" s="105"/>
      <c r="K12" s="105"/>
      <c r="L12" s="105"/>
      <c r="M12" s="105"/>
      <c r="N12" s="105"/>
      <c r="O12" s="105"/>
    </row>
    <row r="13" spans="2:59" x14ac:dyDescent="0.2">
      <c r="B13" s="100"/>
      <c r="C13" s="132"/>
      <c r="D13" s="133"/>
      <c r="E13" s="134"/>
      <c r="F13" s="135"/>
      <c r="G13" s="136"/>
      <c r="H13" s="137"/>
      <c r="I13" s="113"/>
      <c r="J13" s="105"/>
      <c r="K13" s="105"/>
      <c r="L13" s="105"/>
      <c r="M13" s="105"/>
      <c r="N13" s="105"/>
      <c r="O13" s="105"/>
    </row>
    <row r="14" spans="2:59" x14ac:dyDescent="0.2">
      <c r="C14" s="108" t="s">
        <v>7</v>
      </c>
      <c r="D14" s="109" t="s">
        <v>516</v>
      </c>
      <c r="E14" s="110"/>
      <c r="F14" s="111"/>
      <c r="G14" s="111"/>
      <c r="H14" s="111"/>
      <c r="J14" s="99" t="s">
        <v>483</v>
      </c>
      <c r="K14" s="99" t="s">
        <v>484</v>
      </c>
      <c r="L14" s="99" t="s">
        <v>16</v>
      </c>
      <c r="M14" s="99" t="s">
        <v>17</v>
      </c>
      <c r="N14" s="99" t="s">
        <v>485</v>
      </c>
      <c r="O14" s="89"/>
    </row>
    <row r="15" spans="2:59" s="100" customFormat="1" ht="51" x14ac:dyDescent="0.2">
      <c r="C15" s="138">
        <v>1</v>
      </c>
      <c r="D15" s="139" t="s">
        <v>491</v>
      </c>
      <c r="E15" s="138"/>
      <c r="F15" s="140"/>
      <c r="G15" s="140"/>
      <c r="H15" s="140"/>
      <c r="J15" s="103"/>
      <c r="K15" s="103"/>
      <c r="L15" s="103"/>
      <c r="M15" s="103"/>
      <c r="N15" s="103"/>
      <c r="O15" s="104"/>
      <c r="P15" s="105"/>
      <c r="Q15" s="105"/>
      <c r="R15" s="105"/>
      <c r="S15" s="105"/>
      <c r="T15" s="105"/>
      <c r="U15" s="105"/>
      <c r="V15" s="105"/>
    </row>
    <row r="16" spans="2:59" s="237" customFormat="1" ht="25.5" x14ac:dyDescent="0.2">
      <c r="B16" s="236"/>
      <c r="C16" s="254">
        <v>2</v>
      </c>
      <c r="D16" s="242" t="s">
        <v>597</v>
      </c>
      <c r="E16" s="255" t="s">
        <v>61</v>
      </c>
      <c r="F16" s="323">
        <f>+N16</f>
        <v>6</v>
      </c>
      <c r="G16" s="248"/>
      <c r="H16" s="249">
        <f t="shared" ref="H16:H18" si="1">IF(F16=""," ",+F16*G16)</f>
        <v>0</v>
      </c>
      <c r="I16" s="246"/>
      <c r="J16" s="256">
        <v>3</v>
      </c>
      <c r="K16" s="256"/>
      <c r="L16" s="256"/>
      <c r="M16" s="256">
        <v>2</v>
      </c>
      <c r="N16" s="256">
        <f>+J16*M16</f>
        <v>6</v>
      </c>
      <c r="O16" s="275"/>
      <c r="P16" s="238"/>
      <c r="Q16" s="238"/>
      <c r="R16" s="238"/>
      <c r="S16" s="238"/>
      <c r="T16" s="238"/>
    </row>
    <row r="17" spans="2:22" s="237" customFormat="1" ht="25.5" x14ac:dyDescent="0.2">
      <c r="B17" s="236"/>
      <c r="C17" s="254">
        <v>3</v>
      </c>
      <c r="D17" s="123" t="s">
        <v>517</v>
      </c>
      <c r="E17" s="254" t="s">
        <v>21</v>
      </c>
      <c r="F17" s="324">
        <v>3</v>
      </c>
      <c r="G17" s="248"/>
      <c r="H17" s="249">
        <f t="shared" si="1"/>
        <v>0</v>
      </c>
      <c r="I17" s="246"/>
      <c r="J17" s="256"/>
      <c r="K17" s="256"/>
      <c r="L17" s="256"/>
      <c r="M17" s="256"/>
      <c r="N17" s="256"/>
      <c r="O17" s="275"/>
      <c r="P17" s="238"/>
      <c r="Q17" s="238"/>
      <c r="R17" s="238"/>
      <c r="S17" s="238"/>
      <c r="T17" s="238"/>
    </row>
    <row r="18" spans="2:22" s="237" customFormat="1" x14ac:dyDescent="0.2">
      <c r="B18" s="236"/>
      <c r="C18" s="254">
        <v>4</v>
      </c>
      <c r="D18" s="123" t="s">
        <v>667</v>
      </c>
      <c r="E18" s="254" t="s">
        <v>24</v>
      </c>
      <c r="F18" s="324">
        <f>+N18</f>
        <v>190.35000000000002</v>
      </c>
      <c r="G18" s="248"/>
      <c r="H18" s="249">
        <f t="shared" si="1"/>
        <v>0</v>
      </c>
      <c r="I18" s="246"/>
      <c r="J18" s="230">
        <f>19.5+3</f>
        <v>22.5</v>
      </c>
      <c r="K18" s="198">
        <v>11</v>
      </c>
      <c r="L18" s="230">
        <v>1.7</v>
      </c>
      <c r="M18" s="198">
        <v>3</v>
      </c>
      <c r="N18" s="198">
        <f>+J18*K18+L18*M18*R18-P18*Q18*R18</f>
        <v>190.35000000000002</v>
      </c>
      <c r="O18" s="198"/>
      <c r="P18" s="198">
        <v>5.85</v>
      </c>
      <c r="Q18" s="198">
        <v>2.5</v>
      </c>
      <c r="R18" s="198">
        <v>6</v>
      </c>
      <c r="S18" s="238"/>
      <c r="T18" s="238"/>
    </row>
    <row r="19" spans="2:22" x14ac:dyDescent="0.2">
      <c r="C19" s="141"/>
      <c r="D19" s="142"/>
      <c r="E19" s="119"/>
      <c r="F19" s="143"/>
      <c r="G19" s="140"/>
      <c r="H19" s="118"/>
      <c r="J19" s="88"/>
      <c r="K19" s="88"/>
      <c r="L19" s="88"/>
      <c r="M19" s="88"/>
      <c r="N19" s="88"/>
      <c r="O19" s="89"/>
      <c r="P19" s="105"/>
      <c r="Q19" s="105"/>
      <c r="R19" s="105"/>
      <c r="S19" s="105"/>
      <c r="T19" s="105"/>
      <c r="U19" s="105"/>
    </row>
    <row r="20" spans="2:22" x14ac:dyDescent="0.2">
      <c r="C20" s="141">
        <v>50</v>
      </c>
      <c r="D20" s="170" t="s">
        <v>552</v>
      </c>
      <c r="E20" s="141" t="s">
        <v>61</v>
      </c>
      <c r="F20" s="163">
        <v>0.05</v>
      </c>
      <c r="G20" s="158">
        <f>SUM(H15:H19)</f>
        <v>0</v>
      </c>
      <c r="H20" s="118">
        <f>+F20*G20</f>
        <v>0</v>
      </c>
      <c r="J20" s="88"/>
      <c r="K20" s="88"/>
      <c r="L20" s="88"/>
      <c r="M20" s="88"/>
      <c r="N20" s="88"/>
      <c r="O20" s="89"/>
      <c r="P20" s="105"/>
      <c r="Q20" s="105"/>
      <c r="R20" s="105"/>
      <c r="S20" s="105"/>
      <c r="T20" s="105"/>
      <c r="U20" s="105"/>
    </row>
    <row r="21" spans="2:22" s="146" customFormat="1" x14ac:dyDescent="0.2">
      <c r="C21" s="134"/>
      <c r="D21" s="133"/>
      <c r="E21" s="134"/>
      <c r="F21" s="135"/>
      <c r="G21" s="135"/>
      <c r="H21" s="135"/>
      <c r="J21" s="88"/>
      <c r="K21" s="88"/>
      <c r="L21" s="88"/>
      <c r="M21" s="88"/>
      <c r="N21" s="88"/>
      <c r="O21" s="147"/>
    </row>
    <row r="22" spans="2:22" s="100" customFormat="1" x14ac:dyDescent="0.2">
      <c r="C22" s="148"/>
      <c r="D22" s="129"/>
      <c r="E22" s="148"/>
      <c r="F22" s="149"/>
      <c r="G22" s="149"/>
      <c r="H22" s="149"/>
      <c r="J22" s="103"/>
      <c r="K22" s="103"/>
      <c r="L22" s="103"/>
      <c r="M22" s="103"/>
      <c r="N22" s="103"/>
      <c r="O22" s="104"/>
      <c r="P22" s="105"/>
      <c r="Q22" s="105"/>
      <c r="R22" s="105"/>
      <c r="S22" s="105"/>
      <c r="T22" s="105"/>
      <c r="U22" s="105"/>
      <c r="V22" s="105"/>
    </row>
    <row r="23" spans="2:22" x14ac:dyDescent="0.2">
      <c r="C23" s="108" t="s">
        <v>65</v>
      </c>
      <c r="D23" s="109" t="s">
        <v>668</v>
      </c>
      <c r="E23" s="110"/>
      <c r="F23" s="111"/>
      <c r="G23" s="111"/>
      <c r="H23" s="111"/>
      <c r="J23" s="99" t="s">
        <v>483</v>
      </c>
      <c r="K23" s="99" t="s">
        <v>484</v>
      </c>
      <c r="L23" s="99" t="s">
        <v>16</v>
      </c>
      <c r="M23" s="99" t="s">
        <v>17</v>
      </c>
      <c r="N23" s="99" t="s">
        <v>485</v>
      </c>
      <c r="O23" s="89"/>
    </row>
    <row r="24" spans="2:22" s="146" customFormat="1" ht="51" x14ac:dyDescent="0.2">
      <c r="C24" s="141">
        <v>1</v>
      </c>
      <c r="D24" s="176" t="s">
        <v>669</v>
      </c>
      <c r="E24" s="141" t="s">
        <v>24</v>
      </c>
      <c r="F24" s="144">
        <v>12</v>
      </c>
      <c r="G24" s="158"/>
      <c r="H24" s="159">
        <f t="shared" ref="H24:H33" si="2">IF(F24=""," ",+F24*G24)</f>
        <v>0</v>
      </c>
      <c r="J24" s="88"/>
      <c r="K24" s="88"/>
      <c r="L24" s="88"/>
      <c r="M24" s="88"/>
      <c r="N24" s="88"/>
      <c r="O24" s="89"/>
      <c r="P24" s="90"/>
      <c r="Q24" s="90"/>
      <c r="R24" s="90"/>
      <c r="S24" s="90"/>
      <c r="T24" s="90"/>
      <c r="U24" s="90"/>
      <c r="V24" s="90"/>
    </row>
    <row r="25" spans="2:22" ht="38.25" x14ac:dyDescent="0.2">
      <c r="C25" s="141">
        <v>2</v>
      </c>
      <c r="D25" s="219" t="s">
        <v>675</v>
      </c>
      <c r="E25" s="119" t="s">
        <v>24</v>
      </c>
      <c r="F25" s="143">
        <f>+F18</f>
        <v>190.35000000000002</v>
      </c>
      <c r="G25" s="117"/>
      <c r="H25" s="118">
        <f t="shared" ref="H25" si="3">IF(F25=""," ",+F25*G25)</f>
        <v>0</v>
      </c>
      <c r="J25" s="88"/>
      <c r="K25" s="88"/>
      <c r="L25" s="88"/>
      <c r="M25" s="88"/>
      <c r="N25" s="88"/>
      <c r="O25" s="89"/>
    </row>
    <row r="26" spans="2:22" x14ac:dyDescent="0.2">
      <c r="C26" s="141">
        <v>3</v>
      </c>
      <c r="D26" s="175" t="s">
        <v>670</v>
      </c>
      <c r="E26" s="141"/>
      <c r="F26" s="144"/>
      <c r="G26" s="151"/>
      <c r="H26" s="152" t="str">
        <f t="shared" si="2"/>
        <v xml:space="preserve"> </v>
      </c>
      <c r="J26" s="88"/>
      <c r="K26" s="88"/>
      <c r="L26" s="88"/>
      <c r="M26" s="88"/>
      <c r="N26" s="88"/>
      <c r="O26" s="89"/>
    </row>
    <row r="27" spans="2:22" x14ac:dyDescent="0.2">
      <c r="C27" s="141"/>
      <c r="D27" s="175" t="s">
        <v>671</v>
      </c>
      <c r="E27" s="141" t="s">
        <v>27</v>
      </c>
      <c r="F27" s="144">
        <f>+N27</f>
        <v>45</v>
      </c>
      <c r="G27" s="151"/>
      <c r="H27" s="152">
        <f t="shared" si="2"/>
        <v>0</v>
      </c>
      <c r="J27" s="88">
        <v>3</v>
      </c>
      <c r="K27" s="88">
        <v>15</v>
      </c>
      <c r="L27" s="88"/>
      <c r="M27" s="88"/>
      <c r="N27" s="88">
        <f>+J27*K27</f>
        <v>45</v>
      </c>
      <c r="O27" s="89"/>
    </row>
    <row r="28" spans="2:22" x14ac:dyDescent="0.2">
      <c r="C28" s="141"/>
      <c r="D28" s="190" t="s">
        <v>672</v>
      </c>
      <c r="E28" s="141" t="s">
        <v>27</v>
      </c>
      <c r="F28" s="144">
        <f>+N28</f>
        <v>45.599999999999994</v>
      </c>
      <c r="G28" s="151"/>
      <c r="H28" s="152">
        <f t="shared" ref="H28:H29" si="4">IF(F28=""," ",+F28*G28)</f>
        <v>0</v>
      </c>
      <c r="J28" s="88">
        <v>5.8</v>
      </c>
      <c r="K28" s="88">
        <v>6</v>
      </c>
      <c r="L28" s="88">
        <v>3.6</v>
      </c>
      <c r="M28" s="88">
        <v>3</v>
      </c>
      <c r="N28" s="88">
        <f>+J28*K28+L28*M28</f>
        <v>45.599999999999994</v>
      </c>
      <c r="O28" s="89"/>
    </row>
    <row r="29" spans="2:22" x14ac:dyDescent="0.2">
      <c r="C29" s="141"/>
      <c r="D29" s="190" t="s">
        <v>673</v>
      </c>
      <c r="E29" s="141" t="s">
        <v>27</v>
      </c>
      <c r="F29" s="144">
        <f>+N29</f>
        <v>40.900000000000006</v>
      </c>
      <c r="G29" s="151"/>
      <c r="H29" s="152">
        <f t="shared" si="4"/>
        <v>0</v>
      </c>
      <c r="J29" s="88">
        <v>8</v>
      </c>
      <c r="K29" s="88">
        <v>2</v>
      </c>
      <c r="L29" s="88">
        <f>+(1.7+2.45)</f>
        <v>4.1500000000000004</v>
      </c>
      <c r="M29" s="88">
        <v>6</v>
      </c>
      <c r="N29" s="88">
        <f>+J29*K29+L29*M29</f>
        <v>40.900000000000006</v>
      </c>
      <c r="O29" s="89"/>
    </row>
    <row r="30" spans="2:22" ht="25.5" x14ac:dyDescent="0.2">
      <c r="C30" s="141">
        <v>4</v>
      </c>
      <c r="D30" s="175" t="s">
        <v>674</v>
      </c>
      <c r="E30" s="141" t="s">
        <v>27</v>
      </c>
      <c r="F30" s="144">
        <f>+J16+J17+L17+P17+R17</f>
        <v>3</v>
      </c>
      <c r="G30" s="151"/>
      <c r="H30" s="152">
        <f t="shared" si="2"/>
        <v>0</v>
      </c>
      <c r="J30" s="88"/>
      <c r="K30" s="88"/>
      <c r="L30" s="88"/>
      <c r="M30" s="88"/>
      <c r="N30" s="88"/>
      <c r="O30" s="89"/>
    </row>
    <row r="31" spans="2:22" ht="25.5" x14ac:dyDescent="0.2">
      <c r="C31" s="141">
        <v>5</v>
      </c>
      <c r="D31" s="219" t="s">
        <v>676</v>
      </c>
      <c r="E31" s="119" t="s">
        <v>24</v>
      </c>
      <c r="F31" s="143">
        <f>+F25</f>
        <v>190.35000000000002</v>
      </c>
      <c r="G31" s="117"/>
      <c r="H31" s="118">
        <f t="shared" si="2"/>
        <v>0</v>
      </c>
      <c r="J31" s="88"/>
      <c r="K31" s="88"/>
      <c r="L31" s="88"/>
      <c r="M31" s="88"/>
      <c r="N31" s="88"/>
      <c r="O31" s="89"/>
    </row>
    <row r="32" spans="2:22" ht="25.5" x14ac:dyDescent="0.2">
      <c r="C32" s="141">
        <v>6</v>
      </c>
      <c r="D32" s="318" t="s">
        <v>678</v>
      </c>
      <c r="E32" s="119" t="s">
        <v>24</v>
      </c>
      <c r="F32" s="143">
        <f>+F31</f>
        <v>190.35000000000002</v>
      </c>
      <c r="G32" s="117"/>
      <c r="H32" s="118">
        <f t="shared" si="2"/>
        <v>0</v>
      </c>
      <c r="J32" s="88"/>
      <c r="K32" s="88"/>
      <c r="L32" s="88"/>
      <c r="M32" s="88"/>
      <c r="N32" s="88"/>
      <c r="O32" s="89"/>
    </row>
    <row r="33" spans="2:22" ht="38.25" x14ac:dyDescent="0.2">
      <c r="C33" s="141">
        <v>7</v>
      </c>
      <c r="D33" s="219" t="s">
        <v>677</v>
      </c>
      <c r="E33" s="119" t="s">
        <v>24</v>
      </c>
      <c r="F33" s="143">
        <v>120</v>
      </c>
      <c r="G33" s="117"/>
      <c r="H33" s="118">
        <f t="shared" si="2"/>
        <v>0</v>
      </c>
      <c r="J33" s="88"/>
      <c r="K33" s="88"/>
      <c r="L33" s="88"/>
      <c r="M33" s="88"/>
      <c r="N33" s="88"/>
      <c r="O33" s="89"/>
    </row>
    <row r="34" spans="2:22" s="146" customFormat="1" x14ac:dyDescent="0.2">
      <c r="C34" s="141"/>
      <c r="D34" s="170"/>
      <c r="E34" s="141"/>
      <c r="F34" s="144"/>
      <c r="G34" s="144"/>
      <c r="H34" s="144"/>
      <c r="J34" s="88"/>
      <c r="K34" s="88"/>
      <c r="L34" s="88"/>
      <c r="M34" s="88"/>
      <c r="N34" s="88"/>
      <c r="O34" s="89"/>
      <c r="P34" s="90"/>
      <c r="Q34" s="90"/>
      <c r="R34" s="90"/>
      <c r="S34" s="90"/>
      <c r="T34" s="90"/>
      <c r="U34" s="90"/>
      <c r="V34" s="90"/>
    </row>
    <row r="35" spans="2:22" x14ac:dyDescent="0.2">
      <c r="C35" s="141">
        <v>50</v>
      </c>
      <c r="D35" s="170" t="s">
        <v>523</v>
      </c>
      <c r="E35" s="141" t="s">
        <v>61</v>
      </c>
      <c r="F35" s="163">
        <v>0.05</v>
      </c>
      <c r="G35" s="158">
        <f>SUM(H24:H34)</f>
        <v>0</v>
      </c>
      <c r="H35" s="118">
        <f>+F35*G35</f>
        <v>0</v>
      </c>
      <c r="J35" s="88"/>
      <c r="K35" s="88"/>
      <c r="L35" s="88"/>
      <c r="M35" s="88"/>
      <c r="N35" s="88"/>
      <c r="O35" s="89"/>
    </row>
    <row r="36" spans="2:22" x14ac:dyDescent="0.2">
      <c r="B36" s="100"/>
      <c r="C36" s="114"/>
      <c r="D36" s="115"/>
      <c r="E36" s="116"/>
      <c r="F36" s="171"/>
      <c r="G36" s="144"/>
      <c r="H36" s="118"/>
      <c r="I36" s="113"/>
      <c r="J36" s="105"/>
      <c r="K36" s="105"/>
      <c r="L36" s="105"/>
      <c r="M36" s="105"/>
      <c r="N36" s="105"/>
      <c r="O36" s="105"/>
    </row>
    <row r="37" spans="2:22" x14ac:dyDescent="0.2">
      <c r="B37" s="100"/>
      <c r="C37" s="114"/>
      <c r="D37" s="115"/>
      <c r="E37" s="116"/>
      <c r="F37" s="171"/>
      <c r="G37" s="144"/>
      <c r="H37" s="118"/>
      <c r="I37" s="113"/>
      <c r="J37" s="105"/>
      <c r="K37" s="105"/>
      <c r="L37" s="105"/>
      <c r="M37" s="105"/>
      <c r="N37" s="105"/>
      <c r="O37" s="105"/>
    </row>
    <row r="38" spans="2:22" x14ac:dyDescent="0.2">
      <c r="B38" s="100"/>
      <c r="C38" s="122">
        <v>51</v>
      </c>
      <c r="D38" s="162" t="s">
        <v>512</v>
      </c>
      <c r="E38" s="124"/>
      <c r="F38" s="125"/>
      <c r="G38" s="144"/>
      <c r="H38" s="118">
        <f>SUM(H11:H35)</f>
        <v>0</v>
      </c>
      <c r="I38" s="113"/>
      <c r="J38" s="105"/>
      <c r="K38" s="105"/>
      <c r="L38" s="105"/>
      <c r="M38" s="105"/>
      <c r="N38" s="105"/>
      <c r="O38" s="105"/>
    </row>
    <row r="39" spans="2:22" x14ac:dyDescent="0.2">
      <c r="B39" s="100"/>
      <c r="C39" s="122">
        <v>52</v>
      </c>
      <c r="D39" s="162" t="s">
        <v>531</v>
      </c>
      <c r="E39" s="124"/>
      <c r="F39" s="125"/>
      <c r="G39" s="144"/>
      <c r="H39" s="118">
        <f>SUM(H11:H36)</f>
        <v>0</v>
      </c>
      <c r="I39" s="113"/>
      <c r="J39" s="105"/>
      <c r="K39" s="105"/>
      <c r="L39" s="105"/>
      <c r="M39" s="105"/>
      <c r="N39" s="105"/>
      <c r="O39" s="105"/>
    </row>
    <row r="40" spans="2:22" s="146" customFormat="1" x14ac:dyDescent="0.2">
      <c r="C40" s="86"/>
      <c r="D40" s="106"/>
      <c r="E40" s="86"/>
      <c r="F40" s="107"/>
      <c r="G40" s="160"/>
      <c r="H40" s="161"/>
      <c r="J40" s="88"/>
      <c r="K40" s="88"/>
      <c r="L40" s="88"/>
      <c r="M40" s="88"/>
      <c r="N40" s="88"/>
      <c r="O40" s="89"/>
      <c r="P40" s="90"/>
      <c r="Q40" s="90"/>
      <c r="R40" s="90"/>
      <c r="S40" s="90"/>
      <c r="T40" s="90"/>
      <c r="U40" s="90"/>
      <c r="V40" s="90"/>
    </row>
    <row r="41" spans="2:22" hidden="1" x14ac:dyDescent="0.2">
      <c r="C41" s="86"/>
      <c r="D41" s="106"/>
      <c r="E41" s="86"/>
      <c r="F41" s="107"/>
      <c r="G41" s="107"/>
      <c r="H41" s="107"/>
      <c r="J41" s="88"/>
      <c r="K41" s="88"/>
      <c r="L41" s="88"/>
      <c r="M41" s="88"/>
      <c r="N41" s="88"/>
      <c r="O41" s="89"/>
    </row>
    <row r="42" spans="2:22" hidden="1" x14ac:dyDescent="0.2">
      <c r="C42" s="108" t="s">
        <v>111</v>
      </c>
      <c r="D42" s="109" t="s">
        <v>492</v>
      </c>
      <c r="E42" s="141"/>
      <c r="F42" s="144"/>
      <c r="G42" s="144"/>
      <c r="H42" s="144"/>
      <c r="J42" s="88"/>
      <c r="K42" s="88"/>
      <c r="L42" s="88"/>
      <c r="M42" s="88"/>
      <c r="N42" s="88"/>
      <c r="O42" s="89"/>
    </row>
    <row r="43" spans="2:22" s="146" customFormat="1" hidden="1" x14ac:dyDescent="0.2">
      <c r="C43" s="141"/>
      <c r="D43" s="120"/>
      <c r="E43" s="150"/>
      <c r="F43" s="144"/>
      <c r="G43" s="151"/>
      <c r="H43" s="152" t="str">
        <f t="shared" ref="H43:H65" si="5">IF(F43=""," ",+F43*G43)</f>
        <v xml:space="preserve"> </v>
      </c>
      <c r="J43" s="88"/>
      <c r="K43" s="88"/>
      <c r="L43" s="88"/>
      <c r="M43" s="88"/>
      <c r="N43" s="88"/>
      <c r="O43" s="89"/>
      <c r="P43" s="90"/>
      <c r="Q43" s="90"/>
      <c r="R43" s="90"/>
      <c r="S43" s="90"/>
      <c r="T43" s="90"/>
      <c r="U43" s="90"/>
      <c r="V43" s="90"/>
    </row>
    <row r="44" spans="2:22" s="146" customFormat="1" ht="51" hidden="1" x14ac:dyDescent="0.2">
      <c r="C44" s="141">
        <v>1</v>
      </c>
      <c r="D44" s="115" t="s">
        <v>493</v>
      </c>
      <c r="E44" s="150" t="s">
        <v>61</v>
      </c>
      <c r="F44" s="144">
        <v>1</v>
      </c>
      <c r="G44" s="151"/>
      <c r="H44" s="152">
        <f t="shared" si="5"/>
        <v>0</v>
      </c>
      <c r="J44" s="88"/>
      <c r="K44" s="88"/>
      <c r="L44" s="88"/>
      <c r="M44" s="88"/>
      <c r="N44" s="88"/>
      <c r="O44" s="89"/>
      <c r="P44" s="90"/>
      <c r="Q44" s="90"/>
      <c r="R44" s="90"/>
      <c r="S44" s="90"/>
      <c r="T44" s="90"/>
      <c r="U44" s="90"/>
      <c r="V44" s="90"/>
    </row>
    <row r="45" spans="2:22" s="146" customFormat="1" ht="63.75" hidden="1" x14ac:dyDescent="0.2">
      <c r="C45" s="141">
        <v>2</v>
      </c>
      <c r="D45" s="115" t="s">
        <v>494</v>
      </c>
      <c r="E45" s="150" t="s">
        <v>70</v>
      </c>
      <c r="F45" s="144">
        <v>1</v>
      </c>
      <c r="G45" s="151"/>
      <c r="H45" s="152">
        <f t="shared" si="5"/>
        <v>0</v>
      </c>
      <c r="J45" s="88"/>
      <c r="K45" s="88"/>
      <c r="L45" s="88"/>
      <c r="M45" s="88"/>
      <c r="N45" s="88"/>
      <c r="O45" s="89"/>
      <c r="P45" s="90"/>
      <c r="Q45" s="90"/>
      <c r="R45" s="90"/>
      <c r="S45" s="90"/>
      <c r="T45" s="90"/>
      <c r="U45" s="90"/>
      <c r="V45" s="90"/>
    </row>
    <row r="46" spans="2:22" s="146" customFormat="1" ht="38.25" hidden="1" x14ac:dyDescent="0.2">
      <c r="C46" s="141">
        <v>3</v>
      </c>
      <c r="D46" s="115" t="s">
        <v>495</v>
      </c>
      <c r="E46" s="150" t="s">
        <v>70</v>
      </c>
      <c r="F46" s="144">
        <v>3</v>
      </c>
      <c r="G46" s="151"/>
      <c r="H46" s="152">
        <f t="shared" si="5"/>
        <v>0</v>
      </c>
      <c r="J46" s="88"/>
      <c r="K46" s="88"/>
      <c r="L46" s="88"/>
      <c r="M46" s="88"/>
      <c r="N46" s="88"/>
      <c r="O46" s="89"/>
      <c r="P46" s="90"/>
      <c r="Q46" s="90"/>
      <c r="R46" s="90"/>
      <c r="S46" s="90"/>
      <c r="T46" s="90"/>
      <c r="U46" s="90"/>
      <c r="V46" s="90"/>
    </row>
    <row r="47" spans="2:22" ht="51" hidden="1" x14ac:dyDescent="0.2">
      <c r="C47" s="141">
        <v>4</v>
      </c>
      <c r="D47" s="115" t="s">
        <v>496</v>
      </c>
      <c r="E47" s="150" t="s">
        <v>24</v>
      </c>
      <c r="F47" s="144">
        <v>1</v>
      </c>
      <c r="G47" s="151"/>
      <c r="H47" s="152">
        <f t="shared" si="5"/>
        <v>0</v>
      </c>
      <c r="J47" s="88"/>
      <c r="K47" s="88"/>
      <c r="L47" s="88"/>
      <c r="M47" s="88"/>
      <c r="N47" s="88"/>
      <c r="O47" s="89"/>
    </row>
    <row r="48" spans="2:22" hidden="1" x14ac:dyDescent="0.2">
      <c r="C48" s="141"/>
      <c r="D48" s="115"/>
      <c r="E48" s="150"/>
      <c r="F48" s="144"/>
      <c r="G48" s="151"/>
      <c r="H48" s="152" t="str">
        <f t="shared" si="5"/>
        <v xml:space="preserve"> </v>
      </c>
      <c r="J48" s="88"/>
      <c r="K48" s="88"/>
      <c r="L48" s="88"/>
      <c r="M48" s="88"/>
      <c r="N48" s="88"/>
      <c r="O48" s="89"/>
    </row>
    <row r="49" spans="1:22" hidden="1" x14ac:dyDescent="0.2">
      <c r="C49" s="141">
        <v>5</v>
      </c>
      <c r="D49" s="153" t="s">
        <v>497</v>
      </c>
      <c r="E49" s="150" t="s">
        <v>24</v>
      </c>
      <c r="F49" s="144">
        <f>+N49</f>
        <v>0</v>
      </c>
      <c r="G49" s="151"/>
      <c r="H49" s="152">
        <f t="shared" si="5"/>
        <v>0</v>
      </c>
      <c r="J49" s="88"/>
      <c r="K49" s="88"/>
      <c r="L49" s="88"/>
      <c r="M49" s="88"/>
      <c r="N49" s="88"/>
      <c r="O49" s="89"/>
    </row>
    <row r="50" spans="1:22" s="127" customFormat="1" ht="51" hidden="1" x14ac:dyDescent="0.2">
      <c r="C50" s="141">
        <v>6</v>
      </c>
      <c r="D50" s="175" t="s">
        <v>498</v>
      </c>
      <c r="E50" s="141" t="s">
        <v>61</v>
      </c>
      <c r="F50" s="144">
        <v>1</v>
      </c>
      <c r="G50" s="154"/>
      <c r="H50" s="155">
        <f t="shared" si="5"/>
        <v>0</v>
      </c>
      <c r="J50" s="156"/>
      <c r="K50" s="156"/>
      <c r="L50" s="156"/>
      <c r="M50" s="156"/>
      <c r="N50" s="156"/>
      <c r="O50" s="157"/>
      <c r="P50" s="126"/>
      <c r="Q50" s="126"/>
      <c r="R50" s="126"/>
      <c r="S50" s="126"/>
      <c r="T50" s="126"/>
      <c r="U50" s="126"/>
    </row>
    <row r="51" spans="1:22" s="146" customFormat="1" ht="25.5" hidden="1" x14ac:dyDescent="0.2">
      <c r="C51" s="141">
        <v>7</v>
      </c>
      <c r="D51" s="175" t="s">
        <v>499</v>
      </c>
      <c r="E51" s="141" t="s">
        <v>61</v>
      </c>
      <c r="F51" s="144">
        <v>1</v>
      </c>
      <c r="G51" s="151"/>
      <c r="H51" s="152">
        <f t="shared" si="5"/>
        <v>0</v>
      </c>
      <c r="J51" s="88"/>
      <c r="K51" s="88"/>
      <c r="L51" s="88"/>
      <c r="M51" s="88"/>
      <c r="N51" s="88"/>
      <c r="O51" s="89"/>
      <c r="P51" s="90"/>
      <c r="Q51" s="90"/>
      <c r="R51" s="90"/>
      <c r="S51" s="90"/>
      <c r="T51" s="90"/>
      <c r="U51" s="90"/>
      <c r="V51" s="90"/>
    </row>
    <row r="52" spans="1:22" s="146" customFormat="1" ht="38.25" hidden="1" x14ac:dyDescent="0.2">
      <c r="C52" s="141">
        <v>8</v>
      </c>
      <c r="D52" s="175" t="s">
        <v>500</v>
      </c>
      <c r="E52" s="141" t="s">
        <v>24</v>
      </c>
      <c r="F52" s="144">
        <f>+K49*M49*2</f>
        <v>0</v>
      </c>
      <c r="G52" s="151"/>
      <c r="H52" s="152">
        <f t="shared" si="5"/>
        <v>0</v>
      </c>
      <c r="J52" s="88"/>
      <c r="K52" s="88"/>
      <c r="L52" s="88"/>
      <c r="M52" s="88"/>
      <c r="N52" s="88"/>
      <c r="O52" s="89"/>
      <c r="P52" s="90"/>
      <c r="Q52" s="90"/>
      <c r="R52" s="90"/>
      <c r="S52" s="90"/>
      <c r="T52" s="90"/>
      <c r="U52" s="90"/>
      <c r="V52" s="90"/>
    </row>
    <row r="53" spans="1:22" s="146" customFormat="1" hidden="1" x14ac:dyDescent="0.2">
      <c r="A53" s="169"/>
      <c r="C53" s="141">
        <v>9</v>
      </c>
      <c r="D53" s="175" t="s">
        <v>501</v>
      </c>
      <c r="E53" s="141" t="s">
        <v>24</v>
      </c>
      <c r="F53" s="144">
        <f>+J49*M49</f>
        <v>0</v>
      </c>
      <c r="G53" s="151"/>
      <c r="H53" s="152">
        <f t="shared" si="5"/>
        <v>0</v>
      </c>
      <c r="J53" s="88"/>
      <c r="K53" s="88"/>
      <c r="L53" s="88"/>
      <c r="M53" s="88"/>
      <c r="N53" s="88"/>
      <c r="O53" s="89"/>
      <c r="P53" s="90"/>
      <c r="Q53" s="90"/>
      <c r="R53" s="90"/>
      <c r="S53" s="90"/>
      <c r="T53" s="90"/>
      <c r="U53" s="90"/>
      <c r="V53" s="90"/>
    </row>
    <row r="54" spans="1:22" s="146" customFormat="1" ht="38.25" hidden="1" x14ac:dyDescent="0.2">
      <c r="A54" s="169"/>
      <c r="C54" s="141">
        <v>10</v>
      </c>
      <c r="D54" s="175" t="s">
        <v>502</v>
      </c>
      <c r="E54" s="141" t="s">
        <v>24</v>
      </c>
      <c r="F54" s="144">
        <f>+F52+F53+J49*K49+Q49*0.3</f>
        <v>0</v>
      </c>
      <c r="G54" s="154"/>
      <c r="H54" s="155">
        <f t="shared" si="5"/>
        <v>0</v>
      </c>
      <c r="J54" s="88"/>
      <c r="K54" s="88"/>
      <c r="L54" s="88"/>
      <c r="M54" s="88"/>
      <c r="N54" s="88"/>
      <c r="O54" s="89"/>
      <c r="P54" s="90"/>
      <c r="Q54" s="90"/>
      <c r="R54" s="90"/>
      <c r="S54" s="90"/>
      <c r="T54" s="90"/>
      <c r="U54" s="90"/>
      <c r="V54" s="90"/>
    </row>
    <row r="55" spans="1:22" hidden="1" x14ac:dyDescent="0.2">
      <c r="C55" s="141">
        <v>11</v>
      </c>
      <c r="D55" s="175" t="s">
        <v>503</v>
      </c>
      <c r="E55" s="141" t="s">
        <v>61</v>
      </c>
      <c r="F55" s="144">
        <v>1</v>
      </c>
      <c r="G55" s="151"/>
      <c r="H55" s="152">
        <f t="shared" si="5"/>
        <v>0</v>
      </c>
      <c r="J55" s="88"/>
      <c r="K55" s="88"/>
      <c r="L55" s="88"/>
      <c r="M55" s="88"/>
      <c r="N55" s="88"/>
      <c r="O55" s="89"/>
    </row>
    <row r="56" spans="1:22" ht="76.5" hidden="1" x14ac:dyDescent="0.2">
      <c r="C56" s="141">
        <v>12</v>
      </c>
      <c r="D56" s="175" t="s">
        <v>504</v>
      </c>
      <c r="E56" s="141" t="s">
        <v>24</v>
      </c>
      <c r="F56" s="144">
        <f>+J49*R49+K49*0.3</f>
        <v>0</v>
      </c>
      <c r="G56" s="151"/>
      <c r="H56" s="152">
        <f t="shared" si="5"/>
        <v>0</v>
      </c>
      <c r="J56" s="88"/>
      <c r="K56" s="88"/>
      <c r="L56" s="88"/>
      <c r="M56" s="88"/>
      <c r="N56" s="88"/>
      <c r="O56" s="89"/>
    </row>
    <row r="57" spans="1:22" s="146" customFormat="1" ht="25.5" hidden="1" x14ac:dyDescent="0.2">
      <c r="C57" s="141">
        <v>13</v>
      </c>
      <c r="D57" s="175" t="s">
        <v>505</v>
      </c>
      <c r="E57" s="141" t="s">
        <v>27</v>
      </c>
      <c r="F57" s="144">
        <f>+J49+Q49*3</f>
        <v>0</v>
      </c>
      <c r="G57" s="151"/>
      <c r="H57" s="152">
        <f t="shared" si="5"/>
        <v>0</v>
      </c>
      <c r="J57" s="88"/>
      <c r="K57" s="88"/>
      <c r="L57" s="88"/>
      <c r="M57" s="88"/>
      <c r="N57" s="88"/>
      <c r="O57" s="89"/>
      <c r="P57" s="90"/>
      <c r="Q57" s="90"/>
      <c r="R57" s="90"/>
      <c r="S57" s="90"/>
      <c r="T57" s="90"/>
      <c r="U57" s="90"/>
      <c r="V57" s="90"/>
    </row>
    <row r="58" spans="1:22" s="146" customFormat="1" ht="63.75" hidden="1" x14ac:dyDescent="0.2">
      <c r="A58" s="169"/>
      <c r="C58" s="141">
        <v>14</v>
      </c>
      <c r="D58" s="175" t="s">
        <v>506</v>
      </c>
      <c r="E58" s="141" t="s">
        <v>24</v>
      </c>
      <c r="F58" s="144">
        <f>+F49</f>
        <v>0</v>
      </c>
      <c r="G58" s="151"/>
      <c r="H58" s="152">
        <f t="shared" si="5"/>
        <v>0</v>
      </c>
      <c r="J58" s="88"/>
      <c r="K58" s="88"/>
      <c r="L58" s="88"/>
      <c r="M58" s="88"/>
      <c r="N58" s="88"/>
      <c r="O58" s="89"/>
      <c r="P58" s="90"/>
      <c r="Q58" s="90"/>
      <c r="R58" s="90"/>
      <c r="S58" s="90"/>
      <c r="T58" s="90"/>
      <c r="U58" s="90"/>
      <c r="V58" s="90"/>
    </row>
    <row r="59" spans="1:22" s="146" customFormat="1" ht="38.25" hidden="1" x14ac:dyDescent="0.2">
      <c r="A59" s="169"/>
      <c r="C59" s="141">
        <v>15</v>
      </c>
      <c r="D59" s="175" t="s">
        <v>507</v>
      </c>
      <c r="E59" s="141" t="s">
        <v>27</v>
      </c>
      <c r="F59" s="144">
        <f>+M49*4+J49*3+Q49*3</f>
        <v>0</v>
      </c>
      <c r="G59" s="151"/>
      <c r="H59" s="152">
        <f t="shared" si="5"/>
        <v>0</v>
      </c>
      <c r="J59" s="88"/>
      <c r="K59" s="88"/>
      <c r="L59" s="88"/>
      <c r="M59" s="88"/>
      <c r="N59" s="88"/>
      <c r="O59" s="89"/>
      <c r="P59" s="90"/>
      <c r="Q59" s="90"/>
      <c r="R59" s="90"/>
      <c r="S59" s="90"/>
      <c r="T59" s="90"/>
      <c r="U59" s="90"/>
      <c r="V59" s="90"/>
    </row>
    <row r="60" spans="1:22" s="146" customFormat="1" ht="25.5" hidden="1" x14ac:dyDescent="0.2">
      <c r="A60" s="169"/>
      <c r="C60" s="141">
        <v>16</v>
      </c>
      <c r="D60" s="175" t="s">
        <v>508</v>
      </c>
      <c r="E60" s="141" t="s">
        <v>61</v>
      </c>
      <c r="F60" s="144">
        <v>1</v>
      </c>
      <c r="G60" s="151"/>
      <c r="H60" s="152">
        <f t="shared" si="5"/>
        <v>0</v>
      </c>
      <c r="J60" s="88"/>
      <c r="K60" s="88"/>
      <c r="L60" s="88"/>
      <c r="M60" s="88"/>
      <c r="N60" s="88"/>
      <c r="O60" s="89"/>
      <c r="P60" s="90"/>
      <c r="Q60" s="90"/>
      <c r="R60" s="90"/>
      <c r="S60" s="90"/>
      <c r="T60" s="90"/>
      <c r="U60" s="90"/>
      <c r="V60" s="90"/>
    </row>
    <row r="61" spans="1:22" s="146" customFormat="1" ht="25.5" hidden="1" x14ac:dyDescent="0.2">
      <c r="A61" s="169"/>
      <c r="C61" s="141">
        <v>17</v>
      </c>
      <c r="D61" s="175" t="s">
        <v>509</v>
      </c>
      <c r="E61" s="141" t="s">
        <v>61</v>
      </c>
      <c r="F61" s="144">
        <v>1</v>
      </c>
      <c r="G61" s="151"/>
      <c r="H61" s="152">
        <f t="shared" si="5"/>
        <v>0</v>
      </c>
      <c r="J61" s="88"/>
      <c r="K61" s="88"/>
      <c r="L61" s="88"/>
      <c r="M61" s="88"/>
      <c r="N61" s="88"/>
      <c r="O61" s="89"/>
      <c r="P61" s="90"/>
      <c r="Q61" s="90"/>
      <c r="R61" s="90"/>
      <c r="S61" s="90"/>
      <c r="T61" s="90"/>
      <c r="U61" s="90"/>
      <c r="V61" s="90"/>
    </row>
    <row r="62" spans="1:22" s="146" customFormat="1" ht="25.5" hidden="1" x14ac:dyDescent="0.2">
      <c r="A62" s="169"/>
      <c r="C62" s="141">
        <v>18</v>
      </c>
      <c r="D62" s="175" t="s">
        <v>510</v>
      </c>
      <c r="E62" s="141" t="s">
        <v>61</v>
      </c>
      <c r="F62" s="144">
        <v>1</v>
      </c>
      <c r="G62" s="151"/>
      <c r="H62" s="152">
        <f t="shared" si="5"/>
        <v>0</v>
      </c>
      <c r="J62" s="88"/>
      <c r="K62" s="88"/>
      <c r="L62" s="88"/>
      <c r="M62" s="88"/>
      <c r="N62" s="88"/>
      <c r="O62" s="89"/>
      <c r="P62" s="90"/>
      <c r="Q62" s="90"/>
      <c r="R62" s="90"/>
      <c r="S62" s="90"/>
      <c r="T62" s="90"/>
      <c r="U62" s="90"/>
      <c r="V62" s="90"/>
    </row>
    <row r="63" spans="1:22" s="146" customFormat="1" ht="25.5" hidden="1" x14ac:dyDescent="0.2">
      <c r="A63" s="169"/>
      <c r="C63" s="141">
        <v>19</v>
      </c>
      <c r="D63" s="175" t="s">
        <v>511</v>
      </c>
      <c r="E63" s="141" t="s">
        <v>61</v>
      </c>
      <c r="F63" s="144">
        <v>1</v>
      </c>
      <c r="G63" s="151"/>
      <c r="H63" s="152">
        <f t="shared" si="5"/>
        <v>0</v>
      </c>
      <c r="J63" s="88"/>
      <c r="K63" s="88"/>
      <c r="L63" s="88"/>
      <c r="M63" s="88"/>
      <c r="N63" s="88"/>
      <c r="O63" s="89"/>
      <c r="P63" s="90"/>
      <c r="Q63" s="90"/>
      <c r="R63" s="90"/>
      <c r="S63" s="90"/>
      <c r="T63" s="90"/>
      <c r="U63" s="90"/>
      <c r="V63" s="90"/>
    </row>
    <row r="64" spans="1:22" s="146" customFormat="1" hidden="1" x14ac:dyDescent="0.2">
      <c r="C64" s="141"/>
      <c r="D64" s="175"/>
      <c r="E64" s="141"/>
      <c r="F64" s="144"/>
      <c r="G64" s="151"/>
      <c r="H64" s="152" t="str">
        <f t="shared" si="5"/>
        <v xml:space="preserve"> </v>
      </c>
      <c r="J64" s="88"/>
      <c r="K64" s="88"/>
      <c r="L64" s="88"/>
      <c r="M64" s="88"/>
      <c r="N64" s="88"/>
      <c r="O64" s="89"/>
      <c r="P64" s="90"/>
      <c r="Q64" s="90"/>
      <c r="R64" s="90"/>
      <c r="S64" s="90"/>
      <c r="T64" s="90"/>
      <c r="U64" s="90"/>
      <c r="V64" s="90"/>
    </row>
    <row r="65" spans="3:22" s="146" customFormat="1" hidden="1" x14ac:dyDescent="0.2">
      <c r="C65" s="141"/>
      <c r="D65" s="175"/>
      <c r="E65" s="141"/>
      <c r="F65" s="144"/>
      <c r="G65" s="158"/>
      <c r="H65" s="159" t="str">
        <f t="shared" si="5"/>
        <v xml:space="preserve"> </v>
      </c>
      <c r="J65" s="88"/>
      <c r="K65" s="88"/>
      <c r="L65" s="88"/>
      <c r="M65" s="88"/>
      <c r="N65" s="88"/>
      <c r="O65" s="89"/>
      <c r="P65" s="90"/>
      <c r="Q65" s="90"/>
      <c r="R65" s="90"/>
      <c r="S65" s="90"/>
      <c r="T65" s="90"/>
      <c r="U65" s="90"/>
      <c r="V65" s="90"/>
    </row>
    <row r="66" spans="3:22" s="146" customFormat="1" hidden="1" x14ac:dyDescent="0.2">
      <c r="C66" s="86"/>
      <c r="D66" s="106"/>
      <c r="E66" s="86"/>
      <c r="F66" s="107"/>
      <c r="G66" s="160"/>
      <c r="H66" s="161"/>
      <c r="J66" s="88"/>
      <c r="K66" s="88"/>
      <c r="L66" s="88"/>
      <c r="M66" s="88"/>
      <c r="N66" s="88"/>
      <c r="O66" s="89"/>
      <c r="P66" s="90"/>
      <c r="Q66" s="90"/>
      <c r="R66" s="90"/>
      <c r="S66" s="90"/>
      <c r="T66" s="90"/>
      <c r="U66" s="90"/>
      <c r="V66" s="90"/>
    </row>
    <row r="67" spans="3:22" x14ac:dyDescent="0.2">
      <c r="C67" s="148"/>
      <c r="D67" s="129"/>
      <c r="E67" s="148"/>
      <c r="F67" s="149"/>
      <c r="G67" s="149"/>
      <c r="H67" s="149"/>
      <c r="J67" s="88"/>
      <c r="K67" s="88"/>
      <c r="L67" s="88"/>
      <c r="M67" s="88"/>
      <c r="N67" s="88"/>
      <c r="O67" s="89"/>
    </row>
  </sheetData>
  <sheetProtection selectLockedCells="1"/>
  <protectedRanges>
    <protectedRange sqref="G43:G66 G26:G30 G35 G24 G40" name="Obseg1"/>
    <protectedRange sqref="G20" name="Obseg1_5"/>
  </protectedRanges>
  <mergeCells count="2">
    <mergeCell ref="E4:H4"/>
    <mergeCell ref="E6:H6"/>
  </mergeCells>
  <pageMargins left="0.7" right="0.7" top="0.75" bottom="0.75" header="0.3" footer="0.3"/>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11</vt:i4>
      </vt:variant>
      <vt:variant>
        <vt:lpstr>Imenovani obsegi</vt:lpstr>
      </vt:variant>
      <vt:variant>
        <vt:i4>9</vt:i4>
      </vt:variant>
    </vt:vector>
  </HeadingPairs>
  <TitlesOfParts>
    <vt:vector size="20" baseType="lpstr">
      <vt:lpstr>škoda v požaru</vt:lpstr>
      <vt:lpstr>vlaganja v objekt</vt:lpstr>
      <vt:lpstr>popis del - Rekapitulacija</vt:lpstr>
      <vt:lpstr>popis del - pripravljalna dela</vt:lpstr>
      <vt:lpstr>popis del - streha objekta FOL</vt:lpstr>
      <vt:lpstr>popis del - streha objekta BIT</vt:lpstr>
      <vt:lpstr>popis del - terase</vt:lpstr>
      <vt:lpstr>popis del - lože</vt:lpstr>
      <vt:lpstr>popis del - fasada</vt:lpstr>
      <vt:lpstr>popis del - tlakovana površina</vt:lpstr>
      <vt:lpstr>popis del - atriji</vt:lpstr>
      <vt:lpstr>'popis del - atriji'!Področje_tiskanja</vt:lpstr>
      <vt:lpstr>'popis del - fasada'!Področje_tiskanja</vt:lpstr>
      <vt:lpstr>'popis del - lože'!Področje_tiskanja</vt:lpstr>
      <vt:lpstr>'popis del - pripravljalna dela'!Področje_tiskanja</vt:lpstr>
      <vt:lpstr>'popis del - Rekapitulacija'!Področje_tiskanja</vt:lpstr>
      <vt:lpstr>'popis del - streha objekta BIT'!Področje_tiskanja</vt:lpstr>
      <vt:lpstr>'popis del - streha objekta FOL'!Področje_tiskanja</vt:lpstr>
      <vt:lpstr>'popis del - terase'!Področje_tiskanja</vt:lpstr>
      <vt:lpstr>'popis del - tlakovana površina'!Področje_tiskanja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Robert</cp:lastModifiedBy>
  <cp:lastPrinted>2024-11-18T16:34:28Z</cp:lastPrinted>
  <dcterms:created xsi:type="dcterms:W3CDTF">2020-01-24T07:57:28Z</dcterms:created>
  <dcterms:modified xsi:type="dcterms:W3CDTF">2024-11-21T22:12:04Z</dcterms:modified>
</cp:coreProperties>
</file>