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Volumes/STORIGE/shramba/3_project/2025/050_PZI_AB_Polanskova-18-20-22-LJ_Gospodar/PZI/xlsx/"/>
    </mc:Choice>
  </mc:AlternateContent>
  <xr:revisionPtr revIDLastSave="0" documentId="13_ncr:1_{EF8A3A58-CB0A-DB4E-AAEE-F47B4E35CA11}" xr6:coauthVersionLast="47" xr6:coauthVersionMax="47" xr10:uidLastSave="{00000000-0000-0000-0000-000000000000}"/>
  <bookViews>
    <workbookView xWindow="13780" yWindow="1620" windowWidth="22900" windowHeight="25980" tabRatio="818" xr2:uid="{00000000-000D-0000-FFFF-FFFF00000000}"/>
  </bookViews>
  <sheets>
    <sheet name="prva" sheetId="39" r:id="rId1"/>
    <sheet name="rekapitulacija" sheetId="38" r:id="rId2"/>
    <sheet name="pripravljalna dela" sheetId="42" r:id="rId3"/>
    <sheet name="fasada S-J" sheetId="41" r:id="rId4"/>
    <sheet name="streha" sheetId="4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42" l="1"/>
  <c r="F24" i="42" s="1"/>
  <c r="F55" i="42" s="1"/>
  <c r="F15" i="38" s="1"/>
  <c r="F31" i="38" s="1"/>
  <c r="F237" i="41"/>
  <c r="D214" i="41"/>
  <c r="D158" i="41"/>
  <c r="D13" i="41"/>
  <c r="B23" i="38"/>
  <c r="E22" i="38"/>
  <c r="B22" i="38"/>
  <c r="E21" i="38"/>
  <c r="B21" i="38"/>
  <c r="B20" i="38"/>
  <c r="E19" i="38"/>
  <c r="B19" i="38"/>
  <c r="B18" i="38"/>
  <c r="B17" i="38"/>
  <c r="B15" i="38"/>
  <c r="D81" i="41"/>
  <c r="F81" i="41" s="1"/>
  <c r="D57" i="41"/>
  <c r="D52" i="41"/>
  <c r="D48" i="41"/>
  <c r="D44" i="41"/>
  <c r="D40" i="41"/>
  <c r="F40" i="41" s="1"/>
  <c r="D36" i="41"/>
  <c r="F36" i="41" s="1"/>
  <c r="D32" i="41"/>
  <c r="F211" i="40"/>
  <c r="D153" i="40"/>
  <c r="F153" i="40"/>
  <c r="D110" i="41"/>
  <c r="F110" i="41" s="1"/>
  <c r="D103" i="41"/>
  <c r="F103" i="41" s="1"/>
  <c r="D130" i="41"/>
  <c r="F130" i="41" s="1"/>
  <c r="D202" i="41"/>
  <c r="F202" i="41" s="1"/>
  <c r="D181" i="41"/>
  <c r="F181" i="41" s="1"/>
  <c r="D182" i="41"/>
  <c r="D157" i="41"/>
  <c r="F262" i="41"/>
  <c r="F257" i="41"/>
  <c r="F140" i="41"/>
  <c r="F18" i="41"/>
  <c r="F9" i="41"/>
  <c r="D152" i="40"/>
  <c r="F152" i="40" s="1"/>
  <c r="D141" i="40"/>
  <c r="D39" i="42"/>
  <c r="F39" i="42"/>
  <c r="B55" i="42"/>
  <c r="A55" i="42"/>
  <c r="F53" i="42"/>
  <c r="F7" i="42"/>
  <c r="B145" i="41"/>
  <c r="A145" i="41"/>
  <c r="B95" i="41"/>
  <c r="A95" i="41"/>
  <c r="B62" i="41"/>
  <c r="A62" i="41"/>
  <c r="A44" i="40"/>
  <c r="B44" i="40"/>
  <c r="A79" i="40"/>
  <c r="B79" i="40"/>
  <c r="A194" i="40"/>
  <c r="B207" i="40"/>
  <c r="A207" i="40"/>
  <c r="D68" i="40"/>
  <c r="D164" i="40"/>
  <c r="D154" i="40"/>
  <c r="D151" i="40"/>
  <c r="D149" i="40"/>
  <c r="D89" i="40"/>
  <c r="D134" i="40"/>
  <c r="D131" i="40" s="1"/>
  <c r="F174" i="40"/>
  <c r="D36" i="40"/>
  <c r="F36" i="40" s="1"/>
  <c r="F30" i="40"/>
  <c r="F185" i="40"/>
  <c r="F141" i="40" l="1"/>
  <c r="D33" i="40"/>
  <c r="F33" i="40" s="1"/>
  <c r="F157" i="41"/>
  <c r="D213" i="41"/>
  <c r="F145" i="41"/>
  <c r="F122" i="41"/>
  <c r="F52" i="41"/>
  <c r="F13" i="41"/>
  <c r="F25" i="41" s="1"/>
  <c r="F32" i="41"/>
  <c r="F44" i="41"/>
  <c r="F48" i="41"/>
  <c r="D97" i="40"/>
  <c r="D107" i="40" s="1"/>
  <c r="D15" i="40"/>
  <c r="D120" i="40"/>
  <c r="D9" i="40"/>
  <c r="D12" i="40" s="1"/>
  <c r="F12" i="40" s="1"/>
  <c r="D18" i="40"/>
  <c r="F18" i="40" s="1"/>
  <c r="F156" i="40"/>
  <c r="F131" i="40"/>
  <c r="F116" i="40"/>
  <c r="F107" i="40"/>
  <c r="F97" i="40"/>
  <c r="F89" i="40"/>
  <c r="F120" i="40"/>
  <c r="F213" i="41" l="1"/>
  <c r="E23" i="38" s="1"/>
  <c r="D69" i="41"/>
  <c r="F69" i="41" s="1"/>
  <c r="D75" i="41"/>
  <c r="F75" i="41" s="1"/>
  <c r="E18" i="38"/>
  <c r="D116" i="40"/>
  <c r="D188" i="40"/>
  <c r="F188" i="40" s="1"/>
  <c r="F57" i="41"/>
  <c r="F62" i="41" s="1"/>
  <c r="D39" i="40"/>
  <c r="F15" i="40"/>
  <c r="F149" i="40"/>
  <c r="F160" i="40"/>
  <c r="B194" i="40"/>
  <c r="F95" i="41" l="1"/>
  <c r="B29" i="38"/>
  <c r="B28" i="38"/>
  <c r="B27" i="38"/>
  <c r="B26" i="38"/>
  <c r="F51" i="40"/>
  <c r="F68" i="40"/>
  <c r="D147" i="40"/>
  <c r="D21" i="40" s="1"/>
  <c r="F123" i="40"/>
  <c r="F150" i="40"/>
  <c r="F151" i="40"/>
  <c r="F170" i="40"/>
  <c r="F154" i="40"/>
  <c r="D69" i="40"/>
  <c r="F241" i="41" l="1"/>
  <c r="E20" i="38"/>
  <c r="F17" i="38" s="1"/>
  <c r="F33" i="38" s="1"/>
  <c r="F79" i="40"/>
  <c r="E27" i="38" s="1"/>
  <c r="F164" i="40"/>
  <c r="F147" i="40"/>
  <c r="F134" i="40"/>
  <c r="D127" i="40"/>
  <c r="F127" i="40" s="1"/>
  <c r="D86" i="40"/>
  <c r="F86" i="40" s="1"/>
  <c r="F148" i="40"/>
  <c r="F155" i="40"/>
  <c r="D26" i="40" l="1"/>
  <c r="F26" i="40" s="1"/>
  <c r="F201" i="40"/>
  <c r="F207" i="40" s="1"/>
  <c r="E29" i="38" s="1"/>
  <c r="F39" i="40"/>
  <c r="F9" i="40"/>
  <c r="F21" i="40"/>
  <c r="F181" i="40"/>
  <c r="F194" i="40" l="1"/>
  <c r="E28" i="38" s="1"/>
  <c r="F44" i="40"/>
  <c r="E26" i="38" l="1"/>
  <c r="F25" i="38" s="1"/>
  <c r="B3" i="38"/>
  <c r="D6" i="38" s="1"/>
  <c r="B2" i="38"/>
  <c r="B6" i="38" s="1"/>
  <c r="B1" i="38"/>
  <c r="F36" i="38" l="1"/>
  <c r="F28" i="39" l="1"/>
  <c r="F37" i="38"/>
  <c r="F29" i="39" s="1"/>
  <c r="F38" i="38" l="1"/>
  <c r="F40" i="38" s="1"/>
  <c r="F31" i="39" s="1"/>
</calcChain>
</file>

<file path=xl/sharedStrings.xml><?xml version="1.0" encoding="utf-8"?>
<sst xmlns="http://schemas.openxmlformats.org/spreadsheetml/2006/main" count="861" uniqueCount="379">
  <si>
    <t>Opis del</t>
  </si>
  <si>
    <t>EM</t>
  </si>
  <si>
    <t>Cena/EM</t>
  </si>
  <si>
    <t>Skupaj</t>
  </si>
  <si>
    <t>1.</t>
  </si>
  <si>
    <t>kpl</t>
  </si>
  <si>
    <t>&gt;</t>
  </si>
  <si>
    <t>2.</t>
  </si>
  <si>
    <t>m2</t>
  </si>
  <si>
    <t>m1</t>
  </si>
  <si>
    <t>v ceni upoštevati ves pomožni material in dela</t>
  </si>
  <si>
    <t>3.</t>
  </si>
  <si>
    <t>4.</t>
  </si>
  <si>
    <t>kos</t>
  </si>
  <si>
    <t>5.</t>
  </si>
  <si>
    <t>Količina</t>
  </si>
  <si>
    <t>-</t>
  </si>
  <si>
    <t>7.</t>
  </si>
  <si>
    <t>8.</t>
  </si>
  <si>
    <t>PRIPRAVLJALNA DELA</t>
  </si>
  <si>
    <t>Priprava gradbišča.</t>
  </si>
  <si>
    <t>vsi eventuelni manipulativni stroški.</t>
  </si>
  <si>
    <t>čiščenje po končanih delih.</t>
  </si>
  <si>
    <t xml:space="preserve">postavitev opozorilnih in obvestilnih tabel določenih za </t>
  </si>
  <si>
    <t>posamezno vrsto del;</t>
  </si>
  <si>
    <t xml:space="preserve">namestitev kontejnerja za delavce, barake za orodje, </t>
  </si>
  <si>
    <t>kemičnega WC-ja, pavšal;</t>
  </si>
  <si>
    <t>zavarovanje in zaščita vhodov objekta</t>
  </si>
  <si>
    <t>Investitor:</t>
  </si>
  <si>
    <t>Naslov:</t>
  </si>
  <si>
    <t>Za gradnjo:</t>
  </si>
  <si>
    <t xml:space="preserve">REKAPITULACIJA </t>
  </si>
  <si>
    <t>SKUPAJ GOI DELA</t>
  </si>
  <si>
    <t>SKUPAJ GRADBENO OBRTNIŠKA DELA (brez DDV)</t>
  </si>
  <si>
    <t>DDV (9,5%)</t>
  </si>
  <si>
    <t>SKUPAJ</t>
  </si>
  <si>
    <t>SKUPAJ GRADBENO OBRTNIŠKA DELA</t>
  </si>
  <si>
    <t>znak/logo</t>
  </si>
  <si>
    <t>ŠT. PONUDBE:</t>
  </si>
  <si>
    <t>000/000</t>
  </si>
  <si>
    <t>kraj</t>
  </si>
  <si>
    <t>DATUM:</t>
  </si>
  <si>
    <t>telefon</t>
  </si>
  <si>
    <t>OPCIJA PONUDBE:</t>
  </si>
  <si>
    <t>NAČIN OBRAČUNA:</t>
  </si>
  <si>
    <t>na ključ</t>
  </si>
  <si>
    <t xml:space="preserve">DAVČNA ŠT.: </t>
  </si>
  <si>
    <t>PLAČILNI POGOJI:</t>
  </si>
  <si>
    <t>po dogovoru</t>
  </si>
  <si>
    <t>ROK IZVEDBE:</t>
  </si>
  <si>
    <t>POSEBNI POGOJI:</t>
  </si>
  <si>
    <r>
      <t xml:space="preserve">za izvedbo </t>
    </r>
    <r>
      <rPr>
        <b/>
        <sz val="12"/>
        <rFont val="Calibri"/>
        <family val="2"/>
        <charset val="1"/>
      </rPr>
      <t xml:space="preserve">gradbeno obrtniških del </t>
    </r>
    <r>
      <rPr>
        <sz val="12"/>
        <rFont val="Calibri"/>
        <family val="2"/>
        <charset val="1"/>
      </rPr>
      <t>na objektu:</t>
    </r>
  </si>
  <si>
    <t>Skupaj :</t>
  </si>
  <si>
    <t>DDV (9,5%):</t>
  </si>
  <si>
    <t>SKUPAJ PONUDBA:</t>
  </si>
  <si>
    <t>Sestavil:</t>
  </si>
  <si>
    <t>Ime PODJETJA</t>
  </si>
  <si>
    <t>ime in priimek</t>
  </si>
  <si>
    <t>ime in podpis</t>
  </si>
  <si>
    <t>1 leto</t>
  </si>
  <si>
    <t>PONUDBA</t>
  </si>
  <si>
    <t xml:space="preserve">INVESTICIJSKO VZDRŽEVANJE </t>
  </si>
  <si>
    <t>Čiščenje terena pred pričetkom del in vzpostavitev okolice izven</t>
  </si>
  <si>
    <t>območja gradbišča v prvotno stanje (po končani gradnji).</t>
  </si>
  <si>
    <t>zaščita ploščnika oz. ceste pred začetkom del</t>
  </si>
  <si>
    <t>montaža in demotaža zaščitne gradbiščne ograje višine 200 cm</t>
  </si>
  <si>
    <t>ureditev priključka na vodovodno omrežje, priklop gradbiščne</t>
  </si>
  <si>
    <t>el. omarice;</t>
  </si>
  <si>
    <t>RUŠITVENA IN DEMONTAŽNA DELA</t>
  </si>
  <si>
    <t>v ceni upoštevati ves potreben material in pomožna dela.</t>
  </si>
  <si>
    <t>pos/prost</t>
  </si>
  <si>
    <t>m3</t>
  </si>
  <si>
    <t>6.</t>
  </si>
  <si>
    <t>00/00/2026</t>
  </si>
  <si>
    <t>ETAŽNI LASTNIKI STAVBE</t>
  </si>
  <si>
    <t>Dobava in montaža Al strelovod z Rf nosilci.</t>
  </si>
  <si>
    <t>KLJUČAVNIČARSKA DELA</t>
  </si>
  <si>
    <t>9.</t>
  </si>
  <si>
    <t>NEPREDVIDENA DELA (10%)</t>
  </si>
  <si>
    <t>SANACIJA POŠEVNE STREHE</t>
  </si>
  <si>
    <t>žlebovi, obrobe, zaščitne in druge pločevine...</t>
  </si>
  <si>
    <t xml:space="preserve">Demontaža in odstranitev strelovodnega valjanca iz </t>
  </si>
  <si>
    <t xml:space="preserve">pocinkanega traku 25/4 mm. </t>
  </si>
  <si>
    <t xml:space="preserve">Nakladanje in odvoz odpadnega materiala na trajno  </t>
  </si>
  <si>
    <t xml:space="preserve">deponijo gradbenih odpadkov v razdalji do 20 km  </t>
  </si>
  <si>
    <t xml:space="preserve">s plačilom pristojbin in taks. </t>
  </si>
  <si>
    <t>ZIDARSKA DELA</t>
  </si>
  <si>
    <t>Izklesovanje poškodovanega betona do zdrave površine</t>
  </si>
  <si>
    <t>mehansko čiščenje korodirane armature do kovinskega sijaja</t>
  </si>
  <si>
    <t xml:space="preserve">premaz za antikorozijsko zaščito, npr. Mapefer 1K, v dveh </t>
  </si>
  <si>
    <t>nanosih</t>
  </si>
  <si>
    <t xml:space="preserve">reprofilacija z grobo mikroarmirano tiksotropno malte s </t>
  </si>
  <si>
    <t xml:space="preserve">kontroliranim krčenjem, npr. Mapegrout T60; lokalna </t>
  </si>
  <si>
    <t xml:space="preserve">poporavila površin mikroarmirana tiksotropna malta s </t>
  </si>
  <si>
    <t>kontroliranim krčenjem , npr. Mapegrout 430</t>
  </si>
  <si>
    <t>glajenje s fino malto, npr. Monofinish</t>
  </si>
  <si>
    <t xml:space="preserve">temeljni sprijemni, učvrstitveni, penetracijski premaz, npr. </t>
  </si>
  <si>
    <t>Malech</t>
  </si>
  <si>
    <t xml:space="preserve">premaz z elastično, zaščitno – dekorativno barvo na osnovi </t>
  </si>
  <si>
    <t xml:space="preserve">akrilnih smol v vodni disperziji za barvanje betona, npr. </t>
  </si>
  <si>
    <t>Elastocolor</t>
  </si>
  <si>
    <t>KROVSKA DELA</t>
  </si>
  <si>
    <t>obrobe dimnikov / zračnikov, r.š. do 550mm</t>
  </si>
  <si>
    <t>slemenske obrobe, r.š do 660mm</t>
  </si>
  <si>
    <t xml:space="preserve">zgornja odkapna pločevina strehe, r.š do 250mm </t>
  </si>
  <si>
    <t>montaža skladno z detajlom proizvajalca</t>
  </si>
  <si>
    <t>Dobava in montaža visečih polkrožnih žlebov:</t>
  </si>
  <si>
    <t>Dobava in montaža prezračevalnega traku</t>
  </si>
  <si>
    <t>prezračevalni trak, r.š. do 350mm</t>
  </si>
  <si>
    <t>Obvezne meritve po montaži v obliki elaborata.</t>
  </si>
  <si>
    <t xml:space="preserve">Opomba: vse kovinske mase zunaj objekta morajo biti </t>
  </si>
  <si>
    <t>ozemljene.</t>
  </si>
  <si>
    <t>SKUPAJ SANACIJA POŠEVNE STREHE</t>
  </si>
  <si>
    <t>Demontaža in odstranitev obstoječe kritine iz folcane pločevine</t>
  </si>
  <si>
    <t>pregled sanacijskih površin</t>
  </si>
  <si>
    <t>v primeru odstranitve večjih kosov, zamenjava z novimi kosi opeke;</t>
  </si>
  <si>
    <t>5% površine</t>
  </si>
  <si>
    <t>v primeru odstranitve manjših kosov, sanacija s sanirno malto</t>
  </si>
  <si>
    <t>kompetabilno z obstoječo strukturo; 5% površine</t>
  </si>
  <si>
    <t>impregmacija z biocidnim sredstvom</t>
  </si>
  <si>
    <t>impregnacija z brezbarvno mikrosilikonsko zaščito, npr. MAPEI</t>
  </si>
  <si>
    <t>Antipluviol S</t>
  </si>
  <si>
    <t>Dobava in vgradnja kritine strešine</t>
  </si>
  <si>
    <r>
      <t xml:space="preserve">Kritina v izvedbi z dvojnim pokončnim zgibom, vertikalni del zgiba je stožčast, tako da v spodnjem naležnem področju ostane dilatacijski razmak 3-5 mm. Pritrjevanje trakov s pomočjo nerjavnih fiksnih in pomičnih sider v skladu z normativom ÖNORM B 2221 oz. 4014. Po določitvi mer na objektu je treba posamezne trakove profilirati izključno strojno z orodjem za profiliranje </t>
    </r>
    <r>
      <rPr>
        <sz val="9"/>
        <rFont val="Calibri"/>
        <family val="2"/>
      </rPr>
      <t>širine maksimalno 600 mm</t>
    </r>
    <r>
      <rPr>
        <sz val="9"/>
        <rFont val="Calibri"/>
        <family val="2"/>
        <charset val="1"/>
      </rPr>
      <t xml:space="preserve"> (npr. Schlebach profilirni stroj). Tako profilirane trakove s kotnimi pokončnimi prevoji je treba spojiti z dvojnim zgibom. Razpored trakov, oz. zgibov mora biti simetričen glede na gradbene elemente. Obračun se opravi glede na izmeri na objektu, brez dodatkov za reze, drobni material in opaž. V področju robov, slemena in spojev z vertikalnimi elementi je treba paziti na izvedbo z omogočenim dilatacijskim delovanjem. Obračun glede na izmeri na objektu, oz. po ÖNORM B 2221. Raster glede na dokumentacijo oz s prilagoditvijo trakov glede na gradbene elemente. Zaradi nizkega naklona in preprečitve kapilarnega vleka vode, obvezna uporabo tesnilne mase Falzgel v področju zgibov.</t>
    </r>
  </si>
  <si>
    <t>dobava in montaža nosilnega traku</t>
  </si>
  <si>
    <r>
      <t xml:space="preserve">kritina iz </t>
    </r>
    <r>
      <rPr>
        <sz val="9"/>
        <rFont val="Calibri"/>
        <family val="2"/>
      </rPr>
      <t>pločevine v rjavi barvi</t>
    </r>
    <r>
      <rPr>
        <sz val="9"/>
        <rFont val="Calibri"/>
        <family val="2"/>
        <charset val="1"/>
      </rPr>
      <t>, ki naravno patinira</t>
    </r>
  </si>
  <si>
    <t>obroba požarnega zida, r.š. do 650mm</t>
  </si>
  <si>
    <t>Dobava in montaža kotličkov</t>
  </si>
  <si>
    <t>v ceni upoštevati izdevbo priklopa na obstoječo vetiklano cev</t>
  </si>
  <si>
    <t>Demontaža in odstranitev kleparskih izdelkov</t>
  </si>
  <si>
    <t>Fe/Zn,  barvana pločevina, deb. 0,7mm, r.š. do 350mm</t>
  </si>
  <si>
    <t>Fe, Zn,folcana pločevina, deb. 0,6 mm</t>
  </si>
  <si>
    <t>GOI dela</t>
  </si>
  <si>
    <t xml:space="preserve">Pregled lesene podlage </t>
  </si>
  <si>
    <t>po potrebi zamenjava dotrajanih delov 10%</t>
  </si>
  <si>
    <t>Dobava in vgradnja sekundarne kritine</t>
  </si>
  <si>
    <t>npr. BauderTOP UDS 3</t>
  </si>
  <si>
    <t>Dobava in vpetje transportnega dvigala; višina 20 m</t>
  </si>
  <si>
    <t>Sanacija opečnih delov dimnikov</t>
  </si>
  <si>
    <t>Sanacija betonskih delov dimnikov</t>
  </si>
  <si>
    <t>16.</t>
  </si>
  <si>
    <t>v ceni upoštevati dobavo in vgradnjo kljuk</t>
  </si>
  <si>
    <t>17.</t>
  </si>
  <si>
    <t>18.</t>
  </si>
  <si>
    <t>žleb  r.š. 33 cm iz Fe/Zn barvane pločevine.</t>
  </si>
  <si>
    <t>Dobava in montaža točkovnih snegobranov iz nabora</t>
  </si>
  <si>
    <t>proizvajalca strešnega sistema; število uskladiti z navodili</t>
  </si>
  <si>
    <t>dobavitelja strešne kritine za obtežbo s snegom 1,20 kN/m2</t>
  </si>
  <si>
    <t>ocena: 1,9 snegolova na m2</t>
  </si>
  <si>
    <t>15.</t>
  </si>
  <si>
    <t xml:space="preserve">Dobava in vgradnja paronepropustne folije </t>
  </si>
  <si>
    <t>med špirovce poševne strehe</t>
  </si>
  <si>
    <t>npr. Knauf Insulation Homeseal LDS 5</t>
  </si>
  <si>
    <t>Sd &gt; 5 m, standard SIST EN 1931</t>
  </si>
  <si>
    <t xml:space="preserve">preklopi prelepljeni z lepilnim trakom, npr. Knauf Insulation </t>
  </si>
  <si>
    <t>Homeseal LDS UV</t>
  </si>
  <si>
    <t xml:space="preserve">Dobava in montaža mehke toplotne izolacije iz mineralne </t>
  </si>
  <si>
    <t>volne med špirovce poševne strehe</t>
  </si>
  <si>
    <t>toplotno izolacijske plošče iz mineralne volne</t>
  </si>
  <si>
    <t>MW standard (SIST EN 13162)</t>
  </si>
  <si>
    <t>razred gorljivosti: A1(SIST EN 13501-1)</t>
  </si>
  <si>
    <t>npr. Knauf Insulation UNIFIT 037</t>
  </si>
  <si>
    <t>toplotna prevodnost: λ=0,037 W/mK (SIST EN 12667)</t>
  </si>
  <si>
    <t>prosto polaganje, debeline 14 cm</t>
  </si>
  <si>
    <t>12.</t>
  </si>
  <si>
    <t>Dobava in montaža trde toplotne izolacije iz polipropilenske</t>
  </si>
  <si>
    <t>pene na streho zastekljenih balkonov</t>
  </si>
  <si>
    <t>PUR/PIR (SIST EN 13165)</t>
  </si>
  <si>
    <t>razred gorljivosti B (SIST EN 13501-1)</t>
  </si>
  <si>
    <t>toplotna prevodnost λ=0,022 W/mK (SIST EN 12667)</t>
  </si>
  <si>
    <t>npr. Puren Perfect</t>
  </si>
  <si>
    <t>polaganje s pritrjevanjem, debeline 8 cm</t>
  </si>
  <si>
    <t>14.</t>
  </si>
  <si>
    <t>Dobava in montaža distančnih letev</t>
  </si>
  <si>
    <t>kot zračni sloj in kontra letev, letev 5/8cm</t>
  </si>
  <si>
    <t>Dobava in montaža plošč OSB, debeline 18mm</t>
  </si>
  <si>
    <t>Dobava in vgradnja koprene folije</t>
  </si>
  <si>
    <t>Dobava in montaža dopolnitne obrobe Prefa:</t>
  </si>
  <si>
    <t>obrobe prehoda strehe, r.š do 660mm</t>
  </si>
  <si>
    <t xml:space="preserve">zgornja odkapna pločevina strehe, r.š do 400mm </t>
  </si>
  <si>
    <t>žlota, r.š do 800mm</t>
  </si>
  <si>
    <t>Dobava in montaža dvojnega cevnega snegolova, Prefa</t>
  </si>
  <si>
    <t>Demontaža in odstranitev jeklenih C profilov 20x7cm</t>
  </si>
  <si>
    <t>Demontaža in odstranitev stenske obloge stopnišča</t>
  </si>
  <si>
    <t>Demontaža in odstranitev strešnih oken</t>
  </si>
  <si>
    <t>in ZCT-200 raztegljiva palica  na skupnih delih objekta</t>
  </si>
  <si>
    <t>Dobava in vgradnja strešnega okna VELUX GGU SK08 in ZWC obloge</t>
  </si>
  <si>
    <t>Dobava in montaža podrova kape dimnika</t>
  </si>
  <si>
    <t>Fe/Zn, barvana pločevina, deb. 0,7 mm</t>
  </si>
  <si>
    <t>Demontaža in odstranitev lesene podkonstrukcije</t>
  </si>
  <si>
    <t>Demontaža in odstranitev PE folije</t>
  </si>
  <si>
    <t>metariala kot streha</t>
  </si>
  <si>
    <t>Fe/Zn, barvana pločevina, deb. 0,6mm</t>
  </si>
  <si>
    <t>Dobava in vgradnja odvodnih odtočnih cevi z vsemi sistemskimi</t>
  </si>
  <si>
    <t>koleni in fazonskimi kosi in pritrdili</t>
  </si>
  <si>
    <t xml:space="preserve">Kolena, fazonski kosi se obračunavajo po sistemu; 1kos je 0,5m cevi </t>
  </si>
  <si>
    <t>33/120, Fe/Zn, barvana pločevina, deb. 0,6mm</t>
  </si>
  <si>
    <t>10.</t>
  </si>
  <si>
    <t>11.</t>
  </si>
  <si>
    <t>13.</t>
  </si>
  <si>
    <t>v ceni upoštevati ves pomožni izvedbo podkonstrukcije</t>
  </si>
  <si>
    <t>19.</t>
  </si>
  <si>
    <t>POLANŠKOVA ULICA 18, 20, 22</t>
  </si>
  <si>
    <t>1000 LJUBLJANA</t>
  </si>
  <si>
    <t>Demontaža in odstranitev obstoječe TI, deb cca 12 cm</t>
  </si>
  <si>
    <t>SANACIJA STREHA</t>
  </si>
  <si>
    <t>SKUPAJ SANACIJA FASADA SEVER, JUG</t>
  </si>
  <si>
    <t>SANACIJA FASADA SEVER, JUG</t>
  </si>
  <si>
    <t>Dobava, montaža in odstranitev fasadnega odra</t>
  </si>
  <si>
    <t xml:space="preserve"> V ceni je potrebno upoštevati: statični izračun z   </t>
  </si>
  <si>
    <t xml:space="preserve">upoštevanjem določil zakona o VZD, strošek </t>
  </si>
  <si>
    <t xml:space="preserve">amortizacije odra za ves čas gradnje, protiprašno </t>
  </si>
  <si>
    <t xml:space="preserve">zaščito s ponjavami,ozemljitvijo in izdelavo vse </t>
  </si>
  <si>
    <t>potrebne dokumentacije, dovoljenj, ipd.</t>
  </si>
  <si>
    <t xml:space="preserve">V ceni upoštevati oder za zaščito mimoidočih in </t>
  </si>
  <si>
    <t xml:space="preserve">varen vstop v objekt; širine min. 1,10 m. </t>
  </si>
  <si>
    <t xml:space="preserve">V ceni je potrebno upoštevati vzdrževanje odra v </t>
  </si>
  <si>
    <t xml:space="preserve">času gradnje in pridobitev vseh potrebnih </t>
  </si>
  <si>
    <t xml:space="preserve">dovoljen, stroškov taks in soglasij za posega </t>
  </si>
  <si>
    <t>javnih površinah.</t>
  </si>
  <si>
    <t>višina do 16 m</t>
  </si>
  <si>
    <t>odkapna obrobe čelne obrobe strehe, r.š. do 650mm</t>
  </si>
  <si>
    <t>odkapna obrobe čelne obrobe vhoda, r.š. do 450mm</t>
  </si>
  <si>
    <t xml:space="preserve">Dobava in vgranje stenske obloge stopnišča, vhod  iz enakega </t>
  </si>
  <si>
    <t xml:space="preserve">ZEMELJSKA DELA </t>
  </si>
  <si>
    <t>Evidentiranje in količenje obstoječih komunalnih vodov.</t>
  </si>
  <si>
    <t>v ceni upoštevati ves pomožni material in dela.</t>
  </si>
  <si>
    <t>Ročni izkop, zasip.</t>
  </si>
  <si>
    <t>širine do 0,30 m</t>
  </si>
  <si>
    <t>Rušenje in odstranitev obstoječih peskolovnih jaškov</t>
  </si>
  <si>
    <t>Dobava in vgrdanja novih peskolovnih jaškov</t>
  </si>
  <si>
    <t>PVC jaški, fi300, globine do 100 cm</t>
  </si>
  <si>
    <t xml:space="preserve">v ceni upoštevati vsa zemeljska dela in material za ureditev tal okoli </t>
  </si>
  <si>
    <t>peskolovnih jaškov nazaj v obstoječe stanje</t>
  </si>
  <si>
    <t xml:space="preserve">SKUPAJ ZEMELJSKA DELA </t>
  </si>
  <si>
    <t xml:space="preserve">Demontaža in odstranitev opečne fasadne obloge in toplotne </t>
  </si>
  <si>
    <t>izolacije; NF opeka 240/120/60mm + 3cm izolacije</t>
  </si>
  <si>
    <t xml:space="preserve">Demontaža in odstranitev obstoječe kritine iz pločevine, lesene </t>
  </si>
  <si>
    <t>podkonstrukcije in cca 5cm TI</t>
  </si>
  <si>
    <t>Demontaža in odstranitev polic, r.š. 220mm</t>
  </si>
  <si>
    <t>Fe/Zn,  barvana pločevina, deb. 0,7mm, r.š. do 220mm</t>
  </si>
  <si>
    <t>Odrez betonskega venca na opečni fasadi za potrebe vgradnje TI</t>
  </si>
  <si>
    <t>plošča debeline 20cm; širina odreza 8cm</t>
  </si>
  <si>
    <t>Demontaža in odstranitev odkapne pločevine nad opeko, zidom</t>
  </si>
  <si>
    <t>Sanacija betonskih delov odrezanih vencev</t>
  </si>
  <si>
    <t xml:space="preserve">Pregled in čiščenje sanacijskih površin </t>
  </si>
  <si>
    <t xml:space="preserve">odstranitev poškovodanih delov in sanacija poškodb s sanirno </t>
  </si>
  <si>
    <t>malto</t>
  </si>
  <si>
    <t>10% površin</t>
  </si>
  <si>
    <t xml:space="preserve">Visoko tlačno čiščenje površin </t>
  </si>
  <si>
    <t>Čiščenje se izvaja s pritiskom 100 do 200 bar;</t>
  </si>
  <si>
    <t>s hladno vodo;</t>
  </si>
  <si>
    <t>vse površine se očisti do zdrave površine.</t>
  </si>
  <si>
    <t>Demontaža in odstranitev meteorne cevi</t>
  </si>
  <si>
    <t>pozicija: 4x vertikalne linije</t>
  </si>
  <si>
    <t>KLEPARSKA DELA</t>
  </si>
  <si>
    <t>Dobava in montaža novih polic iz Alu barvane pločevine.</t>
  </si>
  <si>
    <t>tipska izvedba s tipskimi zaključki, debeline 1,5 mm</t>
  </si>
  <si>
    <t xml:space="preserve">podlaga se izvede z EPS v naklonu z zidarsko obdelavo: 2 cm EPS </t>
  </si>
  <si>
    <t>plošče, lepljene z lepilno malto, osnovni omet deb.: 4-5 mm, z</t>
  </si>
  <si>
    <t>vstavljeno 145g/m2 armaturno mrežico.</t>
  </si>
  <si>
    <t>sekundarna HI: Mapelastik + Mapeband</t>
  </si>
  <si>
    <t>montaža police se izvede z lepljenjem na poliuretanski kit s</t>
  </si>
  <si>
    <t>plutovinastimi distančniki, tesnenje po notranjih robih z butilnim</t>
  </si>
  <si>
    <t>trakom, zunanje robe se obdela s trajno elastičnim kitom.</t>
  </si>
  <si>
    <t>montirane v naklonu 3-5 stopinj s previsom 4 cm</t>
  </si>
  <si>
    <t>SKUPAJ KLEPARSKA DELA</t>
  </si>
  <si>
    <t>Dobava in montaža okroglih odtočnih cevi:</t>
  </si>
  <si>
    <t>cev fi 120 mm iz Fe/Zn barvane pločevine, debeline 0,7 mm</t>
  </si>
  <si>
    <t>v ceni je potrebno upoštevati dodatne kose: objemke,</t>
  </si>
  <si>
    <t>odtočna kolena in ostali fazonski kosi,...</t>
  </si>
  <si>
    <t>Širine do 35cm</t>
  </si>
  <si>
    <t>Fe/Zn,  barvana pločevina, deb. 0,7mm, fi120mm</t>
  </si>
  <si>
    <t xml:space="preserve">nabava konzol za pritrjevanje (debelina kontaktne fasade) </t>
  </si>
  <si>
    <t xml:space="preserve">in montaža zaščitnega profila v podnožju objekta </t>
  </si>
  <si>
    <t>po končanih sanacijskih delih obvezne meritve strelovoda</t>
  </si>
  <si>
    <t>in izvedba poročila meritev</t>
  </si>
  <si>
    <t>vse kovinske mase zunaj objekta morajo biti ozemljene</t>
  </si>
  <si>
    <t>pozicija: 4x vertikalna linija</t>
  </si>
  <si>
    <t>FASADERSKA DELA</t>
  </si>
  <si>
    <t>Opomba:</t>
  </si>
  <si>
    <t xml:space="preserve">Odprtine večje od 3 m2 se odbijajo v postavkiah izvedbe tankoslojnega zaključnega sloja. </t>
  </si>
  <si>
    <t xml:space="preserve">Obprtine večje od 1 m2, se odbijajo v postavkah izvedbe vgradnje toplotne izolacije! Odprtine </t>
  </si>
  <si>
    <t>odprtih balkonskih lož se odbijajo v celoti, obdelava lož v posebni postavki!</t>
  </si>
  <si>
    <t>V m2 so samo balonske lože in balkoni, ki niso zasteljeni s fiknimi zasteklitvami iz ALU ali PVC</t>
  </si>
  <si>
    <t>Izdelava fasade v sestavi:</t>
  </si>
  <si>
    <t>COKL</t>
  </si>
  <si>
    <t xml:space="preserve">toplotna izolacija iz fasadnih izolacijskih plošč iz ekspandiranega </t>
  </si>
  <si>
    <t>polistirena</t>
  </si>
  <si>
    <t>npr. Jubizol EuroTherm EPS F Strong S0 Graphite</t>
  </si>
  <si>
    <t>debeline 16,0 cm</t>
  </si>
  <si>
    <t>EPS (SIST EN 13163)</t>
  </si>
  <si>
    <t>razred gorljivosti E (SIST EN 13501-1)</t>
  </si>
  <si>
    <t>toplotna prevodnost λ=0,031 W/mK (SIST EN 12667)</t>
  </si>
  <si>
    <t>montaža plošč se izvaja z lepljenjem in mehanskim pritrjevanjem</t>
  </si>
  <si>
    <t>s tipskimi pritrdilnimi sidri, 6-9 kos/m2, npr. PPV260 (F.Leskovec).</t>
  </si>
  <si>
    <t>na spodnjem delu fasade in po stranskih robovih potrebno</t>
  </si>
  <si>
    <t>zagotoviti večje število sider za večjo nosilnost, 9-11 kos/m2.</t>
  </si>
  <si>
    <t>v ceni je potrebno upoštevati dobavo in montažo čepov za</t>
  </si>
  <si>
    <t xml:space="preserve">zapiranje utorov pri poglabljanju pritrdilnih sidr. </t>
  </si>
  <si>
    <t>pred začetkom del preveriti dolžino sider - izvesti pull off test</t>
  </si>
  <si>
    <t>(izvlečna trdnost)</t>
  </si>
  <si>
    <t>OBČA FASADA</t>
  </si>
  <si>
    <t>toplotna izolacija iz fasadnih izolacijskih plošč iz mineralne volne</t>
  </si>
  <si>
    <t>npr. Knauf Insulation FKD-N</t>
  </si>
  <si>
    <t>debeline do 17,0 cm</t>
  </si>
  <si>
    <t>MW (SIST EN 13162)</t>
  </si>
  <si>
    <t>razred gorljivosti A1 (SIST EN 13501-1)</t>
  </si>
  <si>
    <t>toplotna prevodnost λ=0,034 W/mK (SIST EN  12667)</t>
  </si>
  <si>
    <t>montaža plošč se izvaja z lepljenjem in mehanskim pritrjevanjem s</t>
  </si>
  <si>
    <t>tipskimi pritrdilnimi sidri, 6-9 kos/m2, npr.  PPV280 (F.Leskovec).</t>
  </si>
  <si>
    <t>na spodnjem delu fasade in po stranskih robovih potrebno zagotoviti</t>
  </si>
  <si>
    <t>večje število sider za večjo večjo nosilnost,  9-11 kos/m2</t>
  </si>
  <si>
    <t>v ceni je potrebno upoštevati dobavo in montažo čepov za zapiranje</t>
  </si>
  <si>
    <t>utorov pri poglabljanju pritrdilnih sidr</t>
  </si>
  <si>
    <t xml:space="preserve">pred začetkom del preveriti dolžino sider - izvesti </t>
  </si>
  <si>
    <t>pull off test (izvlečna trdnost)</t>
  </si>
  <si>
    <t>opomba:</t>
  </si>
  <si>
    <t>na poziciji vgradnje toplotne izolacije MW na fasado, kjer je</t>
  </si>
  <si>
    <t xml:space="preserve">je TI v stiku z betonski ploščo, je potrebno vgraditi toplotno izolacijo </t>
  </si>
  <si>
    <t>iz ekspandiranega polistirena, npr. Jubizol EPS F Graphite, v širini</t>
  </si>
  <si>
    <t xml:space="preserve">5,0 cm, za potrebe preprečitve prehoda vlage iz betona v kameno </t>
  </si>
  <si>
    <t>volno.</t>
  </si>
  <si>
    <t>Izdelava špalet.</t>
  </si>
  <si>
    <t xml:space="preserve">širina špalete nad 20 cm </t>
  </si>
  <si>
    <t>toplotna izolacija iz fasadnih izolacijskih plošč iz</t>
  </si>
  <si>
    <t>ekstrudiranega polistirena</t>
  </si>
  <si>
    <t xml:space="preserve">npr. Jubizol EPS F Graphite G0 </t>
  </si>
  <si>
    <t>debeline 2-3 cm, prilagoditi situaciji na terenu</t>
  </si>
  <si>
    <t>toplotna prevodnost λ=0,031 W/mK (SIST EN  12667)</t>
  </si>
  <si>
    <t>montaža plošč se izvaja z lepljenjem</t>
  </si>
  <si>
    <t xml:space="preserve">tankoslojni fasadni omet </t>
  </si>
  <si>
    <t>(upoštevati tehnologijo proizvajalca)</t>
  </si>
  <si>
    <t>v dveh barvnih odtenkih po izboru naročnika:</t>
  </si>
  <si>
    <t>npr. Jubizol Nano Finish S</t>
  </si>
  <si>
    <t>osnovni armirni sloj, npr. Jubizol lepilna malta Strong Fix</t>
  </si>
  <si>
    <t>fasadna armirna mrežica 145/160g, npr. Jubizol armirna mrežica</t>
  </si>
  <si>
    <t>armirni sloj, npr. Jubizol lepilna malta Strong Fix</t>
  </si>
  <si>
    <t xml:space="preserve">prednamaz za boljši oprijem zaključnega sloja (v </t>
  </si>
  <si>
    <t>barvi zaključnega sloja), npr. Jubizol Unigrund</t>
  </si>
  <si>
    <t>zaključni fasadni omet, hidrofobiran z dodatkom za zaviranje</t>
  </si>
  <si>
    <t xml:space="preserve">rasti alg in plesni, barvne nianse po izboru projektanta, </t>
  </si>
  <si>
    <t xml:space="preserve">samočistilni silikonski glajen omet, granulacije 2mm, npr. Jubizol </t>
  </si>
  <si>
    <t>Nano Finish S</t>
  </si>
  <si>
    <t xml:space="preserve">Alu profil z mrežico za izvedbo spodnjih robov z </t>
  </si>
  <si>
    <t>odkapom.</t>
  </si>
  <si>
    <t xml:space="preserve">alkalno odporen profil za izvedbo zaključka fasade </t>
  </si>
  <si>
    <t>ob podstavku objekta,</t>
  </si>
  <si>
    <t xml:space="preserve">vsi naletni robovi se morajo ojačati s tipskimi PVC profili.  </t>
  </si>
  <si>
    <t>na stiku s stavbnim pohištvom se vgradi PVC 2D profil</t>
  </si>
  <si>
    <t>v ceni upoštevati obdelavo špalet</t>
  </si>
  <si>
    <t>SKUPAJ FASADERSKA DELA</t>
  </si>
  <si>
    <t xml:space="preserve"> pločevine, debeline 1,5mm</t>
  </si>
  <si>
    <t>okvir iz  ALU pločevine, polnilo iz ALU</t>
  </si>
  <si>
    <t>okno, dimenzije 500/800mm</t>
  </si>
  <si>
    <t xml:space="preserve">Dobava in vgradnja novih vrat omarice na fasadi                            </t>
  </si>
  <si>
    <t>DODATNO</t>
  </si>
  <si>
    <t>Splošno:</t>
  </si>
  <si>
    <t xml:space="preserve">DODATNA DELA niso del pogodbe  in tudi niso del rekapitulacije del, saj se obračunajo po dejansko opravljenih delih </t>
  </si>
  <si>
    <t xml:space="preserve">(OBRAČUN PO DEJANSKIH KOLIČINAH). Za dela, ki so uvrščena kot DODATNA DELA tega popisa GOI deli, skleneta </t>
  </si>
  <si>
    <t xml:space="preserve">pogodbeni stranki aneks k tej pogodbi, s katerim natančno opredelita dodatna dela po vrsti in količino ob upoštevanju </t>
  </si>
  <si>
    <t>cen iz popisa GOI del.</t>
  </si>
  <si>
    <t xml:space="preserve">Če naročnik z vpisom v gradbeni dnevnik zahteva od izvajalca izvedbo del, ki s pogodbo niso predvidena in </t>
  </si>
  <si>
    <t xml:space="preserve">dogovorjena, skleneta pogodbeni stranki aneks k tej pogodbi, s katerim natančno opredelita dodatna dela po vrsti in </t>
  </si>
  <si>
    <t>količini ob upoštevanju cen iz predhodno izdelane ponudbe izvajalca.</t>
  </si>
  <si>
    <t>V ceni je potrebno upoštevati ves pomožni material in dela.</t>
  </si>
  <si>
    <t xml:space="preserve">Pazljiva demontaža  zunanjih rolet ali žaluzij. </t>
  </si>
  <si>
    <t xml:space="preserve">Pred montažo potrebno preveriti širino rolet ali žaluzij za potrebe  </t>
  </si>
  <si>
    <t>možne ponovne montaže.</t>
  </si>
  <si>
    <t xml:space="preserve">Montaža starih ali novih zunanjih rolet ali žaluzij. </t>
  </si>
  <si>
    <t xml:space="preserve">Pred montažo potrebno preveriti širino rolet ali žaluzij. </t>
  </si>
  <si>
    <t>odkapna obrobe čelne obrobe okna, r.š. do 250mm</t>
  </si>
  <si>
    <t>OBČA FASADA, ŠPALETA</t>
  </si>
  <si>
    <t>SANACIJA FASADA (sever, jug), POŠEVNE STREHE</t>
  </si>
  <si>
    <t>globine do 0,50 m</t>
  </si>
  <si>
    <t>rečni kamnen, zemljina</t>
  </si>
  <si>
    <t>vgradnja 50 cm v zemljino</t>
  </si>
  <si>
    <t>Dobava in vpetje krovskega odra</t>
  </si>
  <si>
    <t>višina do 10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</si>
</sst>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[$€]* #,##0.00_);_([$€]* \(#,##0.00\);_([$€]* \-??_);_(@_)"/>
    <numFmt numFmtId="165" formatCode="#,##0.00\ [$€-1]"/>
    <numFmt numFmtId="166" formatCode="_([$€]* #,##0.00_);_([$€]* \(#,##0.00\);_([$€]* &quot;-&quot;??_);_(@_)"/>
    <numFmt numFmtId="167" formatCode="d/m/yyyy"/>
    <numFmt numFmtId="168" formatCode="#,##0.00&quot; €&quot;"/>
    <numFmt numFmtId="169" formatCode="&quot;€&quot;#,##0.00"/>
    <numFmt numFmtId="170" formatCode="#,##0.00\ &quot;€&quot;"/>
  </numFmts>
  <fonts count="62"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 CE"/>
      <charset val="238"/>
    </font>
    <font>
      <sz val="11"/>
      <name val="Arial CE"/>
      <family val="2"/>
      <charset val="238"/>
    </font>
    <font>
      <sz val="9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sz val="9"/>
      <name val="Arial"/>
      <family val="2"/>
      <charset val="238"/>
    </font>
    <font>
      <sz val="9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b/>
      <i/>
      <sz val="9"/>
      <color indexed="59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1"/>
    </font>
    <font>
      <b/>
      <sz val="16"/>
      <color indexed="29"/>
      <name val="Calibri"/>
      <family val="2"/>
      <charset val="1"/>
    </font>
    <font>
      <b/>
      <sz val="16"/>
      <name val="Calibri"/>
      <family val="2"/>
      <charset val="1"/>
    </font>
    <font>
      <sz val="11"/>
      <color indexed="63"/>
      <name val="Calibri"/>
      <family val="2"/>
      <charset val="1"/>
    </font>
    <font>
      <sz val="10"/>
      <color indexed="63"/>
      <name val="Calibri"/>
      <family val="2"/>
      <charset val="1"/>
    </font>
    <font>
      <b/>
      <sz val="11"/>
      <name val="Calibri"/>
      <family val="2"/>
      <charset val="238"/>
    </font>
    <font>
      <b/>
      <sz val="10"/>
      <color indexed="63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8"/>
      <name val="Calibri"/>
      <family val="2"/>
      <charset val="1"/>
    </font>
    <font>
      <sz val="28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238"/>
    </font>
    <font>
      <b/>
      <u/>
      <sz val="10"/>
      <color indexed="6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2"/>
      <color indexed="8"/>
      <name val="Calibri"/>
      <family val="2"/>
      <charset val="1"/>
    </font>
    <font>
      <sz val="9"/>
      <color rgb="FF000000"/>
      <name val="Calibri"/>
      <family val="2"/>
      <charset val="238"/>
    </font>
    <font>
      <b/>
      <sz val="9"/>
      <color indexed="8"/>
      <name val="Arial Narrow"/>
      <family val="2"/>
    </font>
    <font>
      <b/>
      <sz val="9"/>
      <color theme="1"/>
      <name val="Calibri (Body)"/>
    </font>
    <font>
      <sz val="9"/>
      <color theme="1"/>
      <name val="Calibri (Body)"/>
    </font>
    <font>
      <sz val="9"/>
      <name val="Calibri"/>
      <family val="2"/>
    </font>
    <font>
      <sz val="9"/>
      <color indexed="8"/>
      <name val="Calibri"/>
      <family val="2"/>
    </font>
    <font>
      <sz val="9"/>
      <color theme="0"/>
      <name val="Calibri"/>
      <family val="2"/>
      <charset val="1"/>
    </font>
    <font>
      <b/>
      <sz val="14"/>
      <color indexed="8"/>
      <name val="Calibri"/>
      <family val="2"/>
      <scheme val="minor"/>
    </font>
    <font>
      <b/>
      <sz val="14"/>
      <color indexed="8"/>
      <name val="Calibri"/>
      <family val="2"/>
      <charset val="1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1"/>
    </font>
    <font>
      <sz val="9"/>
      <color rgb="FFC00000"/>
      <name val="Calibri"/>
      <family val="2"/>
      <scheme val="minor"/>
    </font>
    <font>
      <sz val="9"/>
      <color theme="1"/>
      <name val="Calibri (Body)_x0000_"/>
    </font>
    <font>
      <sz val="9"/>
      <color rgb="FF0070C0"/>
      <name val="Calibri"/>
      <family val="2"/>
      <scheme val="minor"/>
    </font>
    <font>
      <sz val="9"/>
      <color indexed="8"/>
      <name val="Calibri (Body)_x0000_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Ebrima"/>
      <charset val="238"/>
    </font>
    <font>
      <b/>
      <sz val="9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42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164" fontId="4" fillId="0" borderId="0" applyFill="0" applyBorder="0" applyAlignment="0" applyProtection="0"/>
    <xf numFmtId="0" fontId="3" fillId="0" borderId="0"/>
    <xf numFmtId="0" fontId="3" fillId="0" borderId="0"/>
    <xf numFmtId="0" fontId="6" fillId="0" borderId="0"/>
    <xf numFmtId="0" fontId="7" fillId="0" borderId="0"/>
    <xf numFmtId="166" fontId="8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2" fillId="0" borderId="0"/>
    <xf numFmtId="0" fontId="7" fillId="0" borderId="0"/>
    <xf numFmtId="0" fontId="1" fillId="0" borderId="0"/>
    <xf numFmtId="0" fontId="3" fillId="0" borderId="0"/>
  </cellStyleXfs>
  <cellXfs count="349">
    <xf numFmtId="0" fontId="0" fillId="0" borderId="0" xfId="0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 wrapText="1"/>
    </xf>
    <xf numFmtId="0" fontId="10" fillId="0" borderId="0" xfId="0" applyFont="1"/>
    <xf numFmtId="0" fontId="12" fillId="0" borderId="0" xfId="3" applyFont="1" applyAlignment="1">
      <alignment horizontal="right" vertical="top"/>
    </xf>
    <xf numFmtId="0" fontId="12" fillId="0" borderId="0" xfId="3" applyFont="1" applyAlignment="1" applyProtection="1">
      <alignment vertical="top" wrapText="1"/>
      <protection locked="0"/>
    </xf>
    <xf numFmtId="0" fontId="12" fillId="0" borderId="0" xfId="3" applyFont="1" applyAlignment="1" applyProtection="1">
      <alignment horizontal="center"/>
      <protection locked="0"/>
    </xf>
    <xf numFmtId="0" fontId="12" fillId="0" borderId="0" xfId="3" applyFont="1"/>
    <xf numFmtId="0" fontId="12" fillId="0" borderId="0" xfId="3" applyFont="1" applyProtection="1">
      <protection locked="0"/>
    </xf>
    <xf numFmtId="0" fontId="15" fillId="0" borderId="0" xfId="0" applyFont="1"/>
    <xf numFmtId="4" fontId="16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top"/>
    </xf>
    <xf numFmtId="0" fontId="13" fillId="0" borderId="0" xfId="0" applyFont="1"/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center"/>
    </xf>
    <xf numFmtId="0" fontId="14" fillId="0" borderId="0" xfId="0" quotePrefix="1" applyFont="1" applyAlignment="1">
      <alignment vertical="top" wrapText="1"/>
    </xf>
    <xf numFmtId="3" fontId="13" fillId="0" borderId="0" xfId="0" applyNumberFormat="1" applyFont="1" applyAlignment="1">
      <alignment horizontal="center"/>
    </xf>
    <xf numFmtId="0" fontId="9" fillId="0" borderId="5" xfId="0" applyFont="1" applyBorder="1"/>
    <xf numFmtId="0" fontId="10" fillId="0" borderId="3" xfId="0" applyFont="1" applyBorder="1"/>
    <xf numFmtId="0" fontId="9" fillId="0" borderId="3" xfId="0" applyFont="1" applyBorder="1"/>
    <xf numFmtId="0" fontId="19" fillId="0" borderId="3" xfId="0" applyFont="1" applyBorder="1"/>
    <xf numFmtId="165" fontId="9" fillId="0" borderId="6" xfId="0" applyNumberFormat="1" applyFont="1" applyBorder="1"/>
    <xf numFmtId="0" fontId="9" fillId="0" borderId="7" xfId="0" applyFont="1" applyBorder="1"/>
    <xf numFmtId="165" fontId="9" fillId="0" borderId="8" xfId="0" applyNumberFormat="1" applyFont="1" applyBorder="1"/>
    <xf numFmtId="0" fontId="19" fillId="0" borderId="0" xfId="0" applyFont="1"/>
    <xf numFmtId="0" fontId="9" fillId="0" borderId="9" xfId="0" applyFont="1" applyBorder="1"/>
    <xf numFmtId="0" fontId="10" fillId="0" borderId="4" xfId="0" applyFont="1" applyBorder="1"/>
    <xf numFmtId="0" fontId="9" fillId="0" borderId="4" xfId="0" applyFont="1" applyBorder="1"/>
    <xf numFmtId="165" fontId="9" fillId="0" borderId="10" xfId="0" applyNumberFormat="1" applyFont="1" applyBorder="1"/>
    <xf numFmtId="165" fontId="9" fillId="0" borderId="0" xfId="0" applyNumberFormat="1" applyFont="1"/>
    <xf numFmtId="0" fontId="9" fillId="0" borderId="11" xfId="0" applyFont="1" applyBorder="1"/>
    <xf numFmtId="0" fontId="10" fillId="0" borderId="12" xfId="0" applyFont="1" applyBorder="1"/>
    <xf numFmtId="0" fontId="9" fillId="0" borderId="12" xfId="0" applyFont="1" applyBorder="1"/>
    <xf numFmtId="165" fontId="9" fillId="0" borderId="13" xfId="0" applyNumberFormat="1" applyFont="1" applyBorder="1"/>
    <xf numFmtId="0" fontId="10" fillId="2" borderId="11" xfId="0" applyFont="1" applyFill="1" applyBorder="1"/>
    <xf numFmtId="0" fontId="9" fillId="2" borderId="12" xfId="0" applyFont="1" applyFill="1" applyBorder="1"/>
    <xf numFmtId="165" fontId="9" fillId="2" borderId="13" xfId="0" applyNumberFormat="1" applyFont="1" applyFill="1" applyBorder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2" borderId="12" xfId="0" applyFont="1" applyFill="1" applyBorder="1"/>
    <xf numFmtId="165" fontId="10" fillId="2" borderId="13" xfId="0" applyNumberFormat="1" applyFont="1" applyFill="1" applyBorder="1"/>
    <xf numFmtId="165" fontId="10" fillId="0" borderId="0" xfId="0" applyNumberFormat="1" applyFont="1"/>
    <xf numFmtId="0" fontId="10" fillId="0" borderId="14" xfId="0" applyFont="1" applyBorder="1"/>
    <xf numFmtId="0" fontId="10" fillId="0" borderId="15" xfId="0" applyFont="1" applyBorder="1"/>
    <xf numFmtId="165" fontId="10" fillId="0" borderId="16" xfId="0" applyNumberFormat="1" applyFont="1" applyBorder="1"/>
    <xf numFmtId="0" fontId="9" fillId="0" borderId="17" xfId="0" applyFont="1" applyBorder="1"/>
    <xf numFmtId="165" fontId="9" fillId="0" borderId="18" xfId="0" applyNumberFormat="1" applyFont="1" applyBorder="1"/>
    <xf numFmtId="0" fontId="10" fillId="0" borderId="19" xfId="0" applyFont="1" applyBorder="1"/>
    <xf numFmtId="0" fontId="10" fillId="0" borderId="1" xfId="0" applyFont="1" applyBorder="1"/>
    <xf numFmtId="165" fontId="10" fillId="0" borderId="20" xfId="0" applyNumberFormat="1" applyFont="1" applyBorder="1"/>
    <xf numFmtId="0" fontId="10" fillId="2" borderId="21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165" fontId="10" fillId="2" borderId="23" xfId="0" applyNumberFormat="1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167" fontId="27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167" fontId="27" fillId="0" borderId="0" xfId="0" applyNumberFormat="1" applyFont="1" applyAlignment="1">
      <alignment horizontal="left" wrapText="1"/>
    </xf>
    <xf numFmtId="0" fontId="28" fillId="0" borderId="0" xfId="0" applyFont="1"/>
    <xf numFmtId="0" fontId="27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9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6" fillId="0" borderId="24" xfId="0" applyFont="1" applyBorder="1" applyAlignment="1">
      <alignment horizontal="left"/>
    </xf>
    <xf numFmtId="0" fontId="31" fillId="0" borderId="0" xfId="0" applyFont="1"/>
    <xf numFmtId="0" fontId="26" fillId="0" borderId="24" xfId="0" applyFont="1" applyBorder="1"/>
    <xf numFmtId="0" fontId="20" fillId="0" borderId="11" xfId="0" applyFont="1" applyBorder="1"/>
    <xf numFmtId="0" fontId="24" fillId="0" borderId="12" xfId="0" applyFont="1" applyBorder="1" applyAlignment="1">
      <alignment horizontal="right" vertical="center"/>
    </xf>
    <xf numFmtId="0" fontId="0" fillId="0" borderId="12" xfId="0" applyBorder="1"/>
    <xf numFmtId="168" fontId="28" fillId="0" borderId="13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168" fontId="28" fillId="0" borderId="0" xfId="0" applyNumberFormat="1" applyFont="1" applyAlignment="1">
      <alignment vertical="center"/>
    </xf>
    <xf numFmtId="168" fontId="33" fillId="2" borderId="11" xfId="0" applyNumberFormat="1" applyFont="1" applyFill="1" applyBorder="1" applyAlignment="1">
      <alignment horizontal="left" vertical="center"/>
    </xf>
    <xf numFmtId="168" fontId="33" fillId="2" borderId="12" xfId="0" applyNumberFormat="1" applyFont="1" applyFill="1" applyBorder="1" applyAlignment="1">
      <alignment horizontal="right" vertical="center"/>
    </xf>
    <xf numFmtId="168" fontId="33" fillId="2" borderId="12" xfId="0" applyNumberFormat="1" applyFont="1" applyFill="1" applyBorder="1" applyAlignment="1">
      <alignment horizontal="center" vertical="center"/>
    </xf>
    <xf numFmtId="168" fontId="33" fillId="2" borderId="13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7" fillId="0" borderId="0" xfId="0" applyFont="1"/>
    <xf numFmtId="49" fontId="39" fillId="0" borderId="0" xfId="0" applyNumberFormat="1" applyFont="1"/>
    <xf numFmtId="0" fontId="39" fillId="0" borderId="0" xfId="0" applyFont="1" applyAlignment="1">
      <alignment vertical="top" wrapText="1"/>
    </xf>
    <xf numFmtId="0" fontId="39" fillId="0" borderId="0" xfId="0" applyFont="1" applyAlignment="1">
      <alignment horizontal="center"/>
    </xf>
    <xf numFmtId="4" fontId="39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38" applyFont="1" applyAlignment="1">
      <alignment horizontal="right"/>
    </xf>
    <xf numFmtId="0" fontId="40" fillId="0" borderId="0" xfId="0" applyFont="1" applyAlignment="1">
      <alignment vertical="top" wrapText="1"/>
    </xf>
    <xf numFmtId="0" fontId="41" fillId="0" borderId="0" xfId="0" applyFont="1" applyAlignment="1">
      <alignment horizontal="center"/>
    </xf>
    <xf numFmtId="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9" fillId="0" borderId="27" xfId="38" applyFont="1" applyBorder="1"/>
    <xf numFmtId="0" fontId="9" fillId="0" borderId="2" xfId="38" applyFont="1" applyBorder="1" applyAlignment="1">
      <alignment vertical="top" wrapText="1"/>
    </xf>
    <xf numFmtId="0" fontId="9" fillId="0" borderId="2" xfId="38" applyFont="1" applyBorder="1" applyAlignment="1">
      <alignment horizontal="center"/>
    </xf>
    <xf numFmtId="4" fontId="9" fillId="0" borderId="2" xfId="38" applyNumberFormat="1" applyFont="1" applyBorder="1" applyAlignment="1">
      <alignment horizontal="center"/>
    </xf>
    <xf numFmtId="165" fontId="9" fillId="0" borderId="2" xfId="38" applyNumberFormat="1" applyFont="1" applyBorder="1" applyAlignment="1">
      <alignment horizontal="center"/>
    </xf>
    <xf numFmtId="0" fontId="10" fillId="0" borderId="0" xfId="38" applyFont="1" applyAlignment="1">
      <alignment vertical="top" wrapText="1"/>
    </xf>
    <xf numFmtId="0" fontId="14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43" fillId="0" borderId="0" xfId="0" applyFont="1" applyAlignment="1">
      <alignment horizontal="center"/>
    </xf>
    <xf numFmtId="165" fontId="43" fillId="0" borderId="0" xfId="0" applyNumberFormat="1" applyFont="1" applyAlignment="1">
      <alignment horizontal="center"/>
    </xf>
    <xf numFmtId="0" fontId="43" fillId="0" borderId="0" xfId="0" applyFont="1"/>
    <xf numFmtId="4" fontId="43" fillId="0" borderId="0" xfId="0" applyNumberFormat="1" applyFont="1" applyAlignment="1">
      <alignment horizontal="center"/>
    </xf>
    <xf numFmtId="0" fontId="9" fillId="0" borderId="0" xfId="38" applyFont="1"/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49" fontId="4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3" borderId="28" xfId="38" applyFont="1" applyFill="1" applyBorder="1"/>
    <xf numFmtId="0" fontId="46" fillId="3" borderId="28" xfId="38" applyFont="1" applyFill="1" applyBorder="1" applyAlignment="1">
      <alignment vertical="top" wrapText="1"/>
    </xf>
    <xf numFmtId="0" fontId="47" fillId="0" borderId="0" xfId="0" applyFont="1" applyAlignment="1">
      <alignment horizontal="right"/>
    </xf>
    <xf numFmtId="0" fontId="48" fillId="0" borderId="27" xfId="0" applyFont="1" applyBorder="1"/>
    <xf numFmtId="0" fontId="49" fillId="0" borderId="27" xfId="0" applyFont="1" applyBorder="1" applyAlignment="1">
      <alignment vertical="top" wrapText="1"/>
    </xf>
    <xf numFmtId="0" fontId="49" fillId="0" borderId="2" xfId="0" applyFont="1" applyBorder="1" applyAlignment="1">
      <alignment horizontal="center"/>
    </xf>
    <xf numFmtId="4" fontId="49" fillId="0" borderId="2" xfId="0" applyNumberFormat="1" applyFont="1" applyBorder="1" applyAlignment="1">
      <alignment horizontal="center"/>
    </xf>
    <xf numFmtId="165" fontId="49" fillId="0" borderId="2" xfId="0" applyNumberFormat="1" applyFont="1" applyBorder="1" applyAlignment="1">
      <alignment horizontal="center"/>
    </xf>
    <xf numFmtId="0" fontId="48" fillId="0" borderId="0" xfId="0" applyFont="1"/>
    <xf numFmtId="0" fontId="42" fillId="0" borderId="0" xfId="40" applyFont="1" applyAlignment="1">
      <alignment vertical="top" wrapText="1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49" fontId="9" fillId="0" borderId="25" xfId="38" applyNumberFormat="1" applyFont="1" applyBorder="1"/>
    <xf numFmtId="0" fontId="9" fillId="0" borderId="25" xfId="38" applyFont="1" applyBorder="1" applyAlignment="1">
      <alignment vertical="top" wrapText="1"/>
    </xf>
    <xf numFmtId="0" fontId="9" fillId="0" borderId="25" xfId="38" applyFont="1" applyBorder="1" applyAlignment="1">
      <alignment horizontal="center"/>
    </xf>
    <xf numFmtId="4" fontId="9" fillId="0" borderId="25" xfId="38" applyNumberFormat="1" applyFont="1" applyBorder="1" applyAlignment="1">
      <alignment horizontal="center"/>
    </xf>
    <xf numFmtId="0" fontId="10" fillId="0" borderId="2" xfId="38" applyFont="1" applyBorder="1" applyAlignment="1">
      <alignment horizontal="center" vertical="center"/>
    </xf>
    <xf numFmtId="0" fontId="10" fillId="0" borderId="2" xfId="38" applyFont="1" applyBorder="1" applyAlignment="1">
      <alignment horizontal="left" vertical="center" wrapText="1"/>
    </xf>
    <xf numFmtId="4" fontId="10" fillId="0" borderId="2" xfId="38" applyNumberFormat="1" applyFont="1" applyBorder="1" applyAlignment="1">
      <alignment horizontal="center" vertical="center"/>
    </xf>
    <xf numFmtId="165" fontId="10" fillId="0" borderId="2" xfId="38" applyNumberFormat="1" applyFont="1" applyBorder="1" applyAlignment="1">
      <alignment horizontal="center" vertical="center"/>
    </xf>
    <xf numFmtId="0" fontId="9" fillId="0" borderId="0" xfId="38" applyFont="1" applyAlignment="1">
      <alignment horizontal="center"/>
    </xf>
    <xf numFmtId="4" fontId="9" fillId="0" borderId="0" xfId="38" applyNumberFormat="1" applyFont="1" applyAlignment="1">
      <alignment horizontal="center"/>
    </xf>
    <xf numFmtId="165" fontId="9" fillId="0" borderId="0" xfId="38" applyNumberFormat="1" applyFont="1" applyAlignment="1">
      <alignment horizontal="center"/>
    </xf>
    <xf numFmtId="0" fontId="9" fillId="0" borderId="0" xfId="38" applyFont="1" applyAlignment="1">
      <alignment vertical="top" wrapText="1"/>
    </xf>
    <xf numFmtId="0" fontId="50" fillId="0" borderId="0" xfId="0" applyFont="1" applyAlignment="1">
      <alignment horizontal="center"/>
    </xf>
    <xf numFmtId="2" fontId="50" fillId="0" borderId="0" xfId="0" applyNumberFormat="1" applyFont="1" applyAlignment="1">
      <alignment horizontal="center"/>
    </xf>
    <xf numFmtId="165" fontId="50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49" fontId="13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horizontal="left"/>
    </xf>
    <xf numFmtId="0" fontId="51" fillId="0" borderId="0" xfId="0" applyFont="1" applyAlignment="1">
      <alignment wrapText="1"/>
    </xf>
    <xf numFmtId="0" fontId="10" fillId="0" borderId="2" xfId="38" applyFont="1" applyBorder="1" applyAlignment="1">
      <alignment vertical="top" wrapText="1"/>
    </xf>
    <xf numFmtId="0" fontId="10" fillId="0" borderId="2" xfId="38" applyFont="1" applyBorder="1" applyAlignment="1">
      <alignment horizontal="center"/>
    </xf>
    <xf numFmtId="4" fontId="10" fillId="0" borderId="2" xfId="38" applyNumberFormat="1" applyFont="1" applyBorder="1" applyAlignment="1">
      <alignment horizontal="center"/>
    </xf>
    <xf numFmtId="165" fontId="10" fillId="0" borderId="2" xfId="38" applyNumberFormat="1" applyFont="1" applyBorder="1" applyAlignment="1">
      <alignment horizontal="center"/>
    </xf>
    <xf numFmtId="0" fontId="42" fillId="0" borderId="0" xfId="0" applyFont="1" applyAlignment="1">
      <alignment horizontal="justify" vertical="top" wrapText="1"/>
    </xf>
    <xf numFmtId="0" fontId="13" fillId="0" borderId="0" xfId="0" applyFont="1" applyAlignment="1">
      <alignment horizontal="right"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52" fillId="0" borderId="0" xfId="0" applyFont="1" applyAlignment="1">
      <alignment horizontal="center"/>
    </xf>
    <xf numFmtId="4" fontId="52" fillId="0" borderId="0" xfId="0" applyNumberFormat="1" applyFont="1" applyAlignment="1">
      <alignment horizontal="center"/>
    </xf>
    <xf numFmtId="165" fontId="52" fillId="0" borderId="0" xfId="0" applyNumberFormat="1" applyFont="1" applyAlignment="1">
      <alignment horizontal="center"/>
    </xf>
    <xf numFmtId="0" fontId="53" fillId="0" borderId="0" xfId="0" applyFont="1"/>
    <xf numFmtId="0" fontId="53" fillId="0" borderId="0" xfId="0" applyFont="1" applyAlignment="1">
      <alignment horizontal="left" vertical="top" wrapText="1"/>
    </xf>
    <xf numFmtId="0" fontId="52" fillId="0" borderId="0" xfId="0" applyFont="1" applyAlignment="1">
      <alignment horizontal="right" vertical="top"/>
    </xf>
    <xf numFmtId="49" fontId="45" fillId="3" borderId="26" xfId="38" applyNumberFormat="1" applyFont="1" applyFill="1" applyBorder="1" applyAlignment="1">
      <alignment vertical="top"/>
    </xf>
    <xf numFmtId="169" fontId="45" fillId="3" borderId="26" xfId="38" applyNumberFormat="1" applyFont="1" applyFill="1" applyBorder="1" applyAlignment="1">
      <alignment horizontal="center" vertical="top"/>
    </xf>
    <xf numFmtId="0" fontId="54" fillId="0" borderId="0" xfId="0" applyFont="1"/>
    <xf numFmtId="4" fontId="4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49" fontId="9" fillId="0" borderId="0" xfId="41" applyNumberFormat="1" applyFont="1" applyAlignment="1">
      <alignment horizontal="right" vertical="top"/>
    </xf>
    <xf numFmtId="0" fontId="12" fillId="0" borderId="0" xfId="41" applyFont="1" applyAlignment="1">
      <alignment vertical="top" wrapText="1"/>
    </xf>
    <xf numFmtId="49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2" fontId="43" fillId="0" borderId="0" xfId="0" applyNumberFormat="1" applyFont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4" fontId="43" fillId="0" borderId="0" xfId="0" applyNumberFormat="1" applyFont="1" applyAlignment="1">
      <alignment horizontal="center" vertical="center"/>
    </xf>
    <xf numFmtId="0" fontId="5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49" fontId="4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justify" vertical="center" wrapText="1"/>
    </xf>
    <xf numFmtId="49" fontId="43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3" fontId="16" fillId="0" borderId="0" xfId="0" applyNumberFormat="1" applyFont="1" applyAlignment="1">
      <alignment horizontal="center"/>
    </xf>
    <xf numFmtId="0" fontId="10" fillId="0" borderId="2" xfId="38" applyFont="1" applyBorder="1" applyAlignment="1">
      <alignment horizontal="right"/>
    </xf>
    <xf numFmtId="0" fontId="10" fillId="0" borderId="2" xfId="38" applyFont="1" applyBorder="1" applyAlignment="1">
      <alignment horizontal="right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165" fontId="10" fillId="0" borderId="29" xfId="0" applyNumberFormat="1" applyFont="1" applyBorder="1" applyAlignment="1">
      <alignment horizontal="center" vertical="center"/>
    </xf>
    <xf numFmtId="49" fontId="9" fillId="0" borderId="0" xfId="38" applyNumberFormat="1" applyFont="1" applyAlignment="1">
      <alignment horizontal="right" vertical="top"/>
    </xf>
    <xf numFmtId="2" fontId="9" fillId="0" borderId="0" xfId="38" applyNumberFormat="1" applyFont="1" applyAlignment="1">
      <alignment horizontal="center"/>
    </xf>
    <xf numFmtId="0" fontId="9" fillId="0" borderId="0" xfId="38" applyFont="1" applyAlignment="1">
      <alignment horizontal="left" vertical="top" wrapText="1"/>
    </xf>
    <xf numFmtId="49" fontId="9" fillId="0" borderId="0" xfId="38" applyNumberFormat="1" applyFont="1" applyAlignment="1">
      <alignment horizontal="left"/>
    </xf>
    <xf numFmtId="0" fontId="12" fillId="0" borderId="0" xfId="38" applyFont="1" applyAlignment="1">
      <alignment horizontal="justify" vertical="top" wrapText="1"/>
    </xf>
    <xf numFmtId="0" fontId="12" fillId="0" borderId="0" xfId="38" applyFont="1" applyAlignment="1">
      <alignment vertical="top" wrapText="1"/>
    </xf>
    <xf numFmtId="0" fontId="10" fillId="0" borderId="0" xfId="38" applyFont="1" applyAlignment="1">
      <alignment horizontal="right" vertical="center"/>
    </xf>
    <xf numFmtId="0" fontId="10" fillId="0" borderId="0" xfId="38" applyFont="1" applyAlignment="1">
      <alignment vertical="center" wrapText="1"/>
    </xf>
    <xf numFmtId="0" fontId="9" fillId="0" borderId="0" xfId="38" applyFont="1" applyAlignment="1">
      <alignment horizontal="center" vertical="center"/>
    </xf>
    <xf numFmtId="4" fontId="9" fillId="0" borderId="0" xfId="38" applyNumberFormat="1" applyFont="1" applyAlignment="1">
      <alignment horizontal="center" vertical="center"/>
    </xf>
    <xf numFmtId="165" fontId="9" fillId="0" borderId="0" xfId="38" applyNumberFormat="1" applyFont="1" applyAlignment="1">
      <alignment horizontal="center" vertical="center"/>
    </xf>
    <xf numFmtId="0" fontId="9" fillId="0" borderId="0" xfId="38" applyFont="1" applyAlignment="1">
      <alignment vertical="center"/>
    </xf>
    <xf numFmtId="0" fontId="9" fillId="0" borderId="27" xfId="38" applyFont="1" applyBorder="1" applyAlignment="1">
      <alignment vertical="center"/>
    </xf>
    <xf numFmtId="0" fontId="9" fillId="0" borderId="2" xfId="38" applyFont="1" applyBorder="1" applyAlignment="1">
      <alignment vertical="center" wrapText="1"/>
    </xf>
    <xf numFmtId="0" fontId="9" fillId="0" borderId="2" xfId="38" applyFont="1" applyBorder="1" applyAlignment="1">
      <alignment horizontal="center" vertical="center"/>
    </xf>
    <xf numFmtId="4" fontId="9" fillId="0" borderId="2" xfId="38" applyNumberFormat="1" applyFont="1" applyBorder="1" applyAlignment="1">
      <alignment horizontal="center" vertical="center"/>
    </xf>
    <xf numFmtId="165" fontId="9" fillId="0" borderId="2" xfId="38" applyNumberFormat="1" applyFont="1" applyBorder="1" applyAlignment="1">
      <alignment horizontal="center" vertical="center"/>
    </xf>
    <xf numFmtId="0" fontId="9" fillId="0" borderId="0" xfId="38" applyFont="1" applyAlignment="1">
      <alignment vertical="center" wrapText="1"/>
    </xf>
    <xf numFmtId="49" fontId="43" fillId="0" borderId="0" xfId="0" applyNumberFormat="1" applyFont="1" applyAlignment="1">
      <alignment horizontal="left"/>
    </xf>
    <xf numFmtId="3" fontId="43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49" fontId="9" fillId="0" borderId="25" xfId="38" applyNumberFormat="1" applyFont="1" applyBorder="1" applyAlignment="1">
      <alignment vertical="center"/>
    </xf>
    <xf numFmtId="0" fontId="9" fillId="0" borderId="25" xfId="38" applyFont="1" applyBorder="1" applyAlignment="1">
      <alignment vertical="center" wrapText="1"/>
    </xf>
    <xf numFmtId="0" fontId="9" fillId="0" borderId="25" xfId="38" applyFont="1" applyBorder="1" applyAlignment="1">
      <alignment horizontal="center" vertical="center"/>
    </xf>
    <xf numFmtId="4" fontId="9" fillId="0" borderId="25" xfId="38" applyNumberFormat="1" applyFont="1" applyBorder="1" applyAlignment="1">
      <alignment horizontal="center" vertical="center"/>
    </xf>
    <xf numFmtId="49" fontId="9" fillId="0" borderId="0" xfId="39" applyNumberFormat="1" applyFont="1" applyAlignment="1">
      <alignment horizontal="right" vertical="center"/>
    </xf>
    <xf numFmtId="0" fontId="9" fillId="0" borderId="0" xfId="39" applyFont="1" applyAlignment="1">
      <alignment vertical="center" wrapText="1"/>
    </xf>
    <xf numFmtId="0" fontId="9" fillId="0" borderId="0" xfId="39" applyFont="1" applyAlignment="1">
      <alignment horizontal="center" vertical="center"/>
    </xf>
    <xf numFmtId="4" fontId="9" fillId="0" borderId="0" xfId="39" applyNumberFormat="1" applyFont="1" applyAlignment="1">
      <alignment horizontal="center" vertical="center"/>
    </xf>
    <xf numFmtId="0" fontId="9" fillId="0" borderId="0" xfId="39" applyFont="1" applyAlignment="1">
      <alignment vertical="center"/>
    </xf>
    <xf numFmtId="49" fontId="9" fillId="0" borderId="0" xfId="38" applyNumberFormat="1" applyFont="1"/>
    <xf numFmtId="0" fontId="9" fillId="0" borderId="0" xfId="38" applyFont="1" applyAlignment="1">
      <alignment horizontal="right" vertical="top"/>
    </xf>
    <xf numFmtId="0" fontId="12" fillId="0" borderId="0" xfId="38" applyFont="1" applyAlignment="1">
      <alignment horizontal="left" vertical="top" wrapText="1"/>
    </xf>
    <xf numFmtId="0" fontId="55" fillId="0" borderId="0" xfId="0" applyFont="1"/>
    <xf numFmtId="0" fontId="56" fillId="0" borderId="0" xfId="0" applyFont="1" applyAlignment="1">
      <alignment vertical="top" wrapText="1"/>
    </xf>
    <xf numFmtId="0" fontId="55" fillId="0" borderId="0" xfId="0" applyFont="1" applyAlignment="1">
      <alignment horizontal="left" vertical="top" wrapText="1"/>
    </xf>
    <xf numFmtId="4" fontId="55" fillId="0" borderId="0" xfId="0" applyNumberFormat="1" applyFont="1" applyAlignment="1">
      <alignment horizontal="left" vertical="top" wrapText="1"/>
    </xf>
    <xf numFmtId="0" fontId="12" fillId="0" borderId="0" xfId="38" applyFont="1"/>
    <xf numFmtId="0" fontId="12" fillId="0" borderId="0" xfId="38" applyFont="1" applyAlignment="1">
      <alignment horizontal="center"/>
    </xf>
    <xf numFmtId="0" fontId="13" fillId="0" borderId="0" xfId="38" applyFont="1" applyAlignment="1">
      <alignment horizontal="left" vertical="top" wrapText="1"/>
    </xf>
    <xf numFmtId="0" fontId="9" fillId="0" borderId="0" xfId="39" applyFont="1" applyAlignment="1">
      <alignment horizontal="right" vertical="center"/>
    </xf>
    <xf numFmtId="0" fontId="9" fillId="0" borderId="0" xfId="39" applyFont="1" applyAlignment="1">
      <alignment horizontal="left" vertical="center" wrapText="1"/>
    </xf>
    <xf numFmtId="165" fontId="9" fillId="0" borderId="0" xfId="39" applyNumberFormat="1" applyFont="1" applyAlignment="1">
      <alignment horizontal="center" vertical="center"/>
    </xf>
    <xf numFmtId="0" fontId="12" fillId="0" borderId="0" xfId="39" applyFont="1" applyAlignment="1">
      <alignment vertical="center"/>
    </xf>
    <xf numFmtId="0" fontId="9" fillId="0" borderId="25" xfId="38" applyFont="1" applyBorder="1" applyAlignment="1">
      <alignment horizontal="right" vertical="top"/>
    </xf>
    <xf numFmtId="0" fontId="9" fillId="0" borderId="25" xfId="38" applyFont="1" applyBorder="1" applyAlignment="1">
      <alignment horizontal="left" vertical="top" wrapText="1"/>
    </xf>
    <xf numFmtId="165" fontId="9" fillId="0" borderId="25" xfId="38" applyNumberFormat="1" applyFont="1" applyBorder="1" applyAlignment="1">
      <alignment horizontal="center"/>
    </xf>
    <xf numFmtId="0" fontId="10" fillId="0" borderId="2" xfId="38" applyFont="1" applyBorder="1"/>
    <xf numFmtId="0" fontId="13" fillId="0" borderId="0" xfId="39" applyFont="1" applyAlignment="1">
      <alignment vertical="center"/>
    </xf>
    <xf numFmtId="0" fontId="12" fillId="0" borderId="0" xfId="39" applyFont="1" applyAlignment="1">
      <alignment vertical="center" wrapText="1"/>
    </xf>
    <xf numFmtId="0" fontId="13" fillId="0" borderId="0" xfId="39" applyFont="1" applyAlignment="1">
      <alignment horizontal="center" vertical="center"/>
    </xf>
    <xf numFmtId="4" fontId="16" fillId="0" borderId="0" xfId="39" applyNumberFormat="1" applyFont="1" applyAlignment="1">
      <alignment horizontal="center" vertical="center"/>
    </xf>
    <xf numFmtId="165" fontId="16" fillId="0" borderId="0" xfId="39" applyNumberFormat="1" applyFont="1" applyAlignment="1">
      <alignment horizontal="center" vertical="center"/>
    </xf>
    <xf numFmtId="165" fontId="13" fillId="0" borderId="0" xfId="39" applyNumberFormat="1" applyFont="1" applyAlignment="1">
      <alignment horizontal="center" vertical="center"/>
    </xf>
    <xf numFmtId="0" fontId="13" fillId="0" borderId="0" xfId="39" applyFont="1" applyAlignment="1">
      <alignment horizontal="right" vertical="center"/>
    </xf>
    <xf numFmtId="49" fontId="13" fillId="0" borderId="0" xfId="39" applyNumberFormat="1" applyFont="1" applyAlignment="1">
      <alignment vertical="center"/>
    </xf>
    <xf numFmtId="4" fontId="13" fillId="0" borderId="0" xfId="39" applyNumberFormat="1" applyFont="1" applyAlignment="1">
      <alignment horizontal="center" vertical="center"/>
    </xf>
    <xf numFmtId="49" fontId="13" fillId="0" borderId="0" xfId="39" applyNumberFormat="1" applyFont="1" applyAlignment="1">
      <alignment horizontal="right" vertical="center"/>
    </xf>
    <xf numFmtId="0" fontId="13" fillId="0" borderId="0" xfId="39" applyFont="1" applyAlignment="1">
      <alignment vertical="center" wrapText="1"/>
    </xf>
    <xf numFmtId="0" fontId="12" fillId="0" borderId="0" xfId="42" applyFont="1" applyAlignment="1">
      <alignment vertical="center" wrapText="1"/>
    </xf>
    <xf numFmtId="0" fontId="10" fillId="0" borderId="30" xfId="39" applyFont="1" applyBorder="1" applyAlignment="1">
      <alignment vertical="center"/>
    </xf>
    <xf numFmtId="0" fontId="10" fillId="0" borderId="0" xfId="39" applyFont="1" applyAlignment="1">
      <alignment vertical="center"/>
    </xf>
    <xf numFmtId="0" fontId="12" fillId="0" borderId="0" xfId="42" applyFont="1" applyAlignment="1">
      <alignment horizontal="left" vertical="center" wrapText="1"/>
    </xf>
    <xf numFmtId="0" fontId="10" fillId="0" borderId="25" xfId="39" applyFont="1" applyBorder="1" applyAlignment="1">
      <alignment vertical="center"/>
    </xf>
    <xf numFmtId="4" fontId="58" fillId="0" borderId="0" xfId="39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57" fillId="0" borderId="0" xfId="39" applyFont="1" applyAlignment="1">
      <alignment vertical="center" wrapText="1"/>
    </xf>
    <xf numFmtId="0" fontId="13" fillId="0" borderId="0" xfId="39" applyFont="1" applyAlignment="1">
      <alignment horizontal="left" vertical="center"/>
    </xf>
    <xf numFmtId="0" fontId="16" fillId="0" borderId="0" xfId="39" applyFont="1" applyAlignment="1">
      <alignment horizontal="right" vertical="center"/>
    </xf>
    <xf numFmtId="0" fontId="16" fillId="0" borderId="0" xfId="39" applyFont="1" applyAlignment="1">
      <alignment vertical="center" wrapText="1"/>
    </xf>
    <xf numFmtId="0" fontId="14" fillId="0" borderId="0" xfId="39" applyFont="1" applyAlignment="1">
      <alignment vertical="center" wrapText="1"/>
    </xf>
    <xf numFmtId="0" fontId="16" fillId="0" borderId="0" xfId="39" applyFont="1" applyAlignment="1">
      <alignment horizontal="center" vertical="center"/>
    </xf>
    <xf numFmtId="0" fontId="16" fillId="0" borderId="0" xfId="39" applyFont="1" applyAlignment="1">
      <alignment vertical="center"/>
    </xf>
    <xf numFmtId="0" fontId="13" fillId="0" borderId="0" xfId="39" applyFont="1" applyAlignment="1">
      <alignment horizontal="left" vertical="center" wrapText="1"/>
    </xf>
    <xf numFmtId="49" fontId="9" fillId="0" borderId="25" xfId="38" applyNumberFormat="1" applyFont="1" applyBorder="1" applyAlignment="1">
      <alignment horizontal="right" vertical="center"/>
    </xf>
    <xf numFmtId="0" fontId="9" fillId="0" borderId="25" xfId="38" applyFont="1" applyBorder="1" applyAlignment="1">
      <alignment horizontal="left" vertical="center" wrapText="1"/>
    </xf>
    <xf numFmtId="4" fontId="9" fillId="0" borderId="25" xfId="38" applyNumberFormat="1" applyFont="1" applyBorder="1" applyAlignment="1">
      <alignment horizontal="left" vertical="center" wrapText="1"/>
    </xf>
    <xf numFmtId="0" fontId="10" fillId="0" borderId="2" xfId="38" applyFont="1" applyBorder="1" applyAlignment="1">
      <alignment vertical="center"/>
    </xf>
    <xf numFmtId="0" fontId="10" fillId="0" borderId="2" xfId="38" applyFont="1" applyBorder="1" applyAlignment="1">
      <alignment vertical="center" wrapText="1"/>
    </xf>
    <xf numFmtId="0" fontId="10" fillId="0" borderId="0" xfId="38" applyFont="1" applyAlignment="1">
      <alignment vertical="center"/>
    </xf>
    <xf numFmtId="0" fontId="10" fillId="0" borderId="0" xfId="38" applyFont="1" applyAlignment="1">
      <alignment horizontal="center" vertical="center"/>
    </xf>
    <xf numFmtId="4" fontId="10" fillId="0" borderId="0" xfId="38" applyNumberFormat="1" applyFont="1" applyAlignment="1">
      <alignment horizontal="center" vertical="center"/>
    </xf>
    <xf numFmtId="165" fontId="10" fillId="0" borderId="0" xfId="38" applyNumberFormat="1" applyFont="1" applyAlignment="1">
      <alignment horizontal="center" vertical="center"/>
    </xf>
    <xf numFmtId="0" fontId="59" fillId="0" borderId="0" xfId="39" applyFont="1" applyAlignment="1">
      <alignment horizontal="left" vertical="center"/>
    </xf>
    <xf numFmtId="0" fontId="59" fillId="0" borderId="0" xfId="39" applyFont="1" applyAlignment="1">
      <alignment horizontal="center" vertical="center"/>
    </xf>
    <xf numFmtId="2" fontId="59" fillId="0" borderId="0" xfId="39" applyNumberFormat="1" applyFont="1" applyAlignment="1">
      <alignment horizontal="center" vertical="center"/>
    </xf>
    <xf numFmtId="170" fontId="59" fillId="0" borderId="0" xfId="39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0" fillId="0" borderId="3" xfId="3" applyFont="1" applyBorder="1" applyAlignment="1">
      <alignment horizontal="right" vertical="center"/>
    </xf>
    <xf numFmtId="0" fontId="60" fillId="0" borderId="0" xfId="3" applyFont="1" applyAlignment="1">
      <alignment horizontal="right" vertical="center"/>
    </xf>
    <xf numFmtId="0" fontId="60" fillId="0" borderId="4" xfId="3" applyFont="1" applyBorder="1" applyAlignment="1">
      <alignment horizontal="right" vertical="center"/>
    </xf>
    <xf numFmtId="0" fontId="12" fillId="0" borderId="0" xfId="3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/>
    </xf>
    <xf numFmtId="0" fontId="61" fillId="0" borderId="0" xfId="0" applyFont="1"/>
    <xf numFmtId="0" fontId="30" fillId="0" borderId="0" xfId="0" applyFont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2" fillId="0" borderId="4" xfId="3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30" xfId="39" applyFont="1" applyBorder="1" applyAlignment="1">
      <alignment horizontal="left" vertical="center" wrapText="1"/>
    </xf>
    <xf numFmtId="0" fontId="9" fillId="0" borderId="0" xfId="39" applyFont="1" applyAlignment="1">
      <alignment horizontal="left" vertical="center" wrapText="1"/>
    </xf>
    <xf numFmtId="0" fontId="12" fillId="0" borderId="0" xfId="42" applyFont="1" applyAlignment="1">
      <alignment horizontal="left" vertical="center" wrapText="1"/>
    </xf>
    <xf numFmtId="0" fontId="57" fillId="0" borderId="25" xfId="39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43">
    <cellStyle name="Euro" xfId="1" xr:uid="{00000000-0005-0000-0000-000000000000}"/>
    <cellStyle name="Euro 2" xfId="6" xr:uid="{00000000-0005-0000-0000-000001000000}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Navadno 2" xfId="2" xr:uid="{00000000-0005-0000-0000-000020000000}"/>
    <cellStyle name="Navadno 2 2" xfId="5" xr:uid="{00000000-0005-0000-0000-000021000000}"/>
    <cellStyle name="Navadno 3" xfId="7" xr:uid="{00000000-0005-0000-0000-000022000000}"/>
    <cellStyle name="Navadno 3 2" xfId="38" xr:uid="{00000000-0005-0000-0000-000023000000}"/>
    <cellStyle name="Navadno_GRADBENO-OBRT.DELA" xfId="3" xr:uid="{00000000-0005-0000-0000-000024000000}"/>
    <cellStyle name="Navadno_KERAMI?ARSKA DELA" xfId="42" xr:uid="{A5E288C3-B452-454E-892D-91494506A229}"/>
    <cellStyle name="Navadno_SLIKOPLESKARSKA DELA" xfId="40" xr:uid="{5E685851-BCAC-3A4C-9326-36279E450DCE}"/>
    <cellStyle name="Normal" xfId="0" builtinId="0"/>
    <cellStyle name="Normal 2" xfId="4" xr:uid="{00000000-0005-0000-0000-000026000000}"/>
    <cellStyle name="Normal 2 2" xfId="41" xr:uid="{8C2DD08A-D8C4-2C4B-AE31-028E3EF8DEB0}"/>
    <cellStyle name="Normal 3" xfId="39" xr:uid="{408BAA99-D536-3F4E-9E9A-1B55A302923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CD5B5"/>
      <rgbColor rgb="00A0E0E0"/>
      <rgbColor rgb="00600080"/>
      <rgbColor rgb="00F7921D"/>
      <rgbColor rgb="000080C0"/>
      <rgbColor rgb="00BFBFB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FFF"/>
      <rgbColor rgb="0069FFFF"/>
      <rgbColor rgb="00D7E4BD"/>
      <rgbColor rgb="00FFFF80"/>
      <rgbColor rgb="00A6CAF0"/>
      <rgbColor rgb="00FF9900"/>
      <rgbColor rgb="00B38FEE"/>
      <rgbColor rgb="00D9D9D9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333333"/>
      <rgbColor rgb="00993300"/>
      <rgbColor rgb="0085396A"/>
      <rgbColor rgb="004A3285"/>
      <rgbColor rgb="0040404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3" zoomScale="150" zoomScaleNormal="100" zoomScalePageLayoutView="90" workbookViewId="0">
      <selection activeCell="A27" sqref="A27"/>
    </sheetView>
  </sheetViews>
  <sheetFormatPr baseColWidth="10" defaultColWidth="12.5" defaultRowHeight="13"/>
  <cols>
    <col min="6" max="6" width="17" customWidth="1"/>
  </cols>
  <sheetData>
    <row r="1" spans="1:6" ht="14">
      <c r="A1" s="73"/>
      <c r="B1" s="73"/>
      <c r="C1" s="73"/>
      <c r="D1" s="73"/>
    </row>
    <row r="2" spans="1:6" ht="14">
      <c r="A2" s="73"/>
      <c r="B2" s="73"/>
      <c r="C2" s="73"/>
      <c r="D2" s="73"/>
    </row>
    <row r="3" spans="1:6" ht="21">
      <c r="A3" s="74" t="s">
        <v>37</v>
      </c>
      <c r="B3" s="75"/>
      <c r="C3" s="73"/>
      <c r="D3" s="73"/>
    </row>
    <row r="4" spans="1:6" ht="21">
      <c r="A4" s="76"/>
      <c r="B4" s="73"/>
      <c r="C4" s="73"/>
      <c r="D4" s="73"/>
    </row>
    <row r="5" spans="1:6" ht="21">
      <c r="A5" s="75"/>
      <c r="B5" s="73"/>
      <c r="C5" s="73"/>
      <c r="D5" s="73"/>
    </row>
    <row r="6" spans="1:6" ht="15">
      <c r="A6" s="77"/>
      <c r="B6" s="78"/>
      <c r="C6" s="78"/>
      <c r="D6" s="79"/>
      <c r="E6" s="78" t="s">
        <v>38</v>
      </c>
      <c r="F6" s="79" t="s">
        <v>39</v>
      </c>
    </row>
    <row r="7" spans="1:6" ht="15">
      <c r="A7" s="77" t="s">
        <v>40</v>
      </c>
      <c r="B7" s="78"/>
      <c r="C7" s="78"/>
      <c r="D7" s="80"/>
      <c r="E7" s="78" t="s">
        <v>41</v>
      </c>
      <c r="F7" s="80" t="s">
        <v>73</v>
      </c>
    </row>
    <row r="8" spans="1:6" ht="15">
      <c r="A8" s="77" t="s">
        <v>42</v>
      </c>
      <c r="B8" s="78"/>
      <c r="C8" s="78"/>
      <c r="D8" s="80"/>
      <c r="E8" s="78" t="s">
        <v>43</v>
      </c>
      <c r="F8" s="80" t="s">
        <v>59</v>
      </c>
    </row>
    <row r="9" spans="1:6" ht="15">
      <c r="A9" s="81"/>
      <c r="B9" s="78"/>
      <c r="C9" s="82"/>
      <c r="D9" s="83"/>
      <c r="E9" s="82" t="s">
        <v>44</v>
      </c>
      <c r="F9" s="83" t="s">
        <v>45</v>
      </c>
    </row>
    <row r="10" spans="1:6" ht="15">
      <c r="A10" s="84" t="s">
        <v>46</v>
      </c>
      <c r="B10" s="78"/>
      <c r="C10" s="82"/>
      <c r="D10" s="85"/>
      <c r="E10" s="82" t="s">
        <v>47</v>
      </c>
      <c r="F10" s="85" t="s">
        <v>48</v>
      </c>
    </row>
    <row r="11" spans="1:6" ht="14">
      <c r="A11" s="73"/>
      <c r="B11" s="86"/>
      <c r="C11" s="82"/>
      <c r="D11" s="85"/>
      <c r="E11" s="82" t="s">
        <v>49</v>
      </c>
      <c r="F11" s="85" t="s">
        <v>48</v>
      </c>
    </row>
    <row r="12" spans="1:6" ht="14">
      <c r="A12" s="73"/>
      <c r="B12" s="86"/>
      <c r="C12" s="78"/>
      <c r="D12" s="85"/>
      <c r="E12" s="78" t="s">
        <v>50</v>
      </c>
      <c r="F12" s="85" t="s">
        <v>48</v>
      </c>
    </row>
    <row r="13" spans="1:6" ht="15">
      <c r="A13" s="84"/>
      <c r="B13" s="73"/>
      <c r="C13" s="73"/>
      <c r="D13" s="73"/>
    </row>
    <row r="14" spans="1:6" ht="15">
      <c r="A14" s="84"/>
      <c r="B14" s="84"/>
      <c r="C14" s="73"/>
      <c r="D14" s="73"/>
    </row>
    <row r="15" spans="1:6" ht="15">
      <c r="A15" s="339" t="s">
        <v>74</v>
      </c>
      <c r="B15" s="339"/>
      <c r="C15" s="339"/>
      <c r="D15" s="339"/>
    </row>
    <row r="16" spans="1:6" ht="15">
      <c r="A16" s="87" t="s">
        <v>202</v>
      </c>
      <c r="B16" s="88"/>
      <c r="C16" s="73"/>
      <c r="D16" s="73"/>
    </row>
    <row r="17" spans="1:6" ht="15">
      <c r="A17" s="87" t="s">
        <v>203</v>
      </c>
      <c r="B17" s="88"/>
      <c r="C17" s="73"/>
      <c r="D17" s="73"/>
    </row>
    <row r="18" spans="1:6" ht="15">
      <c r="A18" s="77"/>
      <c r="B18" s="89"/>
      <c r="C18" s="73"/>
      <c r="D18" s="73"/>
    </row>
    <row r="19" spans="1:6" ht="15">
      <c r="A19" s="77"/>
      <c r="B19" s="89"/>
      <c r="C19" s="73"/>
      <c r="D19" s="73"/>
    </row>
    <row r="20" spans="1:6" ht="37">
      <c r="A20" s="335" t="s">
        <v>60</v>
      </c>
      <c r="B20" s="335"/>
      <c r="C20" s="335"/>
      <c r="D20" s="335"/>
      <c r="E20" s="335"/>
      <c r="F20" s="335"/>
    </row>
    <row r="21" spans="1:6" ht="15">
      <c r="A21" s="77"/>
      <c r="B21" s="89"/>
      <c r="C21" s="73"/>
      <c r="D21" s="73"/>
    </row>
    <row r="22" spans="1:6" ht="14">
      <c r="A22" s="89"/>
      <c r="B22" s="89"/>
      <c r="C22" s="73"/>
      <c r="D22" s="73"/>
    </row>
    <row r="23" spans="1:6" ht="15">
      <c r="A23" s="90"/>
      <c r="B23" s="90"/>
      <c r="C23" s="90"/>
      <c r="D23" s="90"/>
    </row>
    <row r="24" spans="1:6" ht="16">
      <c r="A24" s="91" t="s">
        <v>51</v>
      </c>
      <c r="B24" s="91"/>
      <c r="C24" s="91"/>
      <c r="D24" s="92"/>
    </row>
    <row r="25" spans="1:6" ht="16">
      <c r="A25" s="91"/>
      <c r="B25" s="91"/>
      <c r="C25" s="91"/>
      <c r="D25" s="79"/>
    </row>
    <row r="26" spans="1:6" ht="19">
      <c r="A26" s="336" t="s">
        <v>373</v>
      </c>
      <c r="B26" s="337"/>
      <c r="C26" s="337"/>
      <c r="D26" s="337"/>
      <c r="E26" s="337"/>
      <c r="F26" s="338"/>
    </row>
    <row r="27" spans="1:6" ht="15">
      <c r="A27" s="79"/>
      <c r="B27" s="79"/>
      <c r="C27" s="79"/>
      <c r="D27" s="79"/>
    </row>
    <row r="28" spans="1:6" ht="15">
      <c r="A28" s="93"/>
      <c r="B28" s="94"/>
      <c r="C28" s="94"/>
      <c r="D28" s="94" t="s">
        <v>52</v>
      </c>
      <c r="E28" s="95"/>
      <c r="F28" s="96">
        <f>rekapitulacija!F36</f>
        <v>0</v>
      </c>
    </row>
    <row r="29" spans="1:6" ht="15">
      <c r="A29" s="93"/>
      <c r="B29" s="94"/>
      <c r="C29" s="94"/>
      <c r="D29" s="94" t="s">
        <v>53</v>
      </c>
      <c r="E29" s="95"/>
      <c r="F29" s="96">
        <f>rekapitulacija!F37</f>
        <v>0</v>
      </c>
    </row>
    <row r="30" spans="1:6" ht="15">
      <c r="A30" s="73"/>
      <c r="B30" s="97"/>
      <c r="C30" s="97"/>
      <c r="D30" s="98"/>
    </row>
    <row r="31" spans="1:6" ht="19">
      <c r="A31" s="99" t="s">
        <v>54</v>
      </c>
      <c r="B31" s="100"/>
      <c r="C31" s="100"/>
      <c r="D31" s="100"/>
      <c r="E31" s="101"/>
      <c r="F31" s="102">
        <f>rekapitulacija!F40</f>
        <v>0</v>
      </c>
    </row>
    <row r="32" spans="1:6" ht="14">
      <c r="A32" s="73"/>
      <c r="B32" s="73"/>
      <c r="C32" s="73"/>
      <c r="D32" s="103"/>
    </row>
    <row r="33" spans="1:5" ht="14">
      <c r="A33" s="73"/>
      <c r="B33" s="73"/>
      <c r="C33" s="73"/>
      <c r="D33" s="103"/>
    </row>
    <row r="34" spans="1:5" ht="14">
      <c r="A34" s="104"/>
      <c r="B34" s="105"/>
      <c r="C34" s="105"/>
      <c r="D34" s="103"/>
    </row>
    <row r="35" spans="1:5" ht="14">
      <c r="A35" s="106"/>
      <c r="B35" s="105"/>
      <c r="C35" s="105"/>
      <c r="D35" s="103"/>
    </row>
    <row r="36" spans="1:5" ht="14">
      <c r="A36" s="106"/>
      <c r="B36" s="105"/>
      <c r="C36" s="105"/>
      <c r="D36" s="103"/>
    </row>
    <row r="37" spans="1:5" ht="14">
      <c r="A37" s="73"/>
      <c r="B37" s="73"/>
      <c r="C37" s="73"/>
      <c r="D37" s="103"/>
    </row>
    <row r="38" spans="1:5" ht="14">
      <c r="A38" s="73"/>
      <c r="B38" s="73"/>
      <c r="C38" s="73"/>
      <c r="D38" s="103"/>
    </row>
    <row r="39" spans="1:5" ht="14">
      <c r="A39" s="73"/>
      <c r="B39" s="73"/>
      <c r="C39" s="73"/>
      <c r="D39" s="103"/>
    </row>
    <row r="40" spans="1:5" ht="16">
      <c r="A40" s="91" t="s">
        <v>55</v>
      </c>
      <c r="B40" s="91"/>
      <c r="C40" s="107"/>
      <c r="D40" s="107"/>
      <c r="E40" s="107" t="s">
        <v>56</v>
      </c>
    </row>
    <row r="41" spans="1:5" ht="16">
      <c r="A41" s="91" t="s">
        <v>57</v>
      </c>
      <c r="B41" s="91"/>
      <c r="C41" s="108"/>
      <c r="D41" s="108"/>
      <c r="E41" s="108" t="s">
        <v>58</v>
      </c>
    </row>
    <row r="42" spans="1:5" ht="16">
      <c r="A42" s="109"/>
      <c r="B42" s="109"/>
      <c r="C42" s="109"/>
      <c r="D42" s="109"/>
    </row>
    <row r="43" spans="1:5" ht="16">
      <c r="A43" s="109"/>
      <c r="B43" s="109"/>
      <c r="C43" s="109"/>
      <c r="D43" s="109"/>
    </row>
  </sheetData>
  <mergeCells count="3">
    <mergeCell ref="A20:F20"/>
    <mergeCell ref="A26:F26"/>
    <mergeCell ref="A15:D15"/>
  </mergeCells>
  <phoneticPr fontId="5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zoomScale="150" zoomScaleNormal="150" workbookViewId="0">
      <selection activeCell="F15" sqref="F15"/>
    </sheetView>
  </sheetViews>
  <sheetFormatPr baseColWidth="10" defaultColWidth="12.5" defaultRowHeight="12"/>
  <cols>
    <col min="1" max="1" width="11" style="1" bestFit="1" customWidth="1"/>
    <col min="2" max="2" width="12.5" style="1"/>
    <col min="3" max="3" width="11.83203125" style="1" customWidth="1"/>
    <col min="4" max="5" width="12.5" style="1"/>
    <col min="6" max="6" width="15.5" style="1" customWidth="1"/>
    <col min="7" max="16384" width="12.5" style="1"/>
  </cols>
  <sheetData>
    <row r="1" spans="1:6">
      <c r="A1" s="37" t="s">
        <v>28</v>
      </c>
      <c r="B1" s="38" t="str">
        <f>prva!A15</f>
        <v>ETAŽNI LASTNIKI STAVBE</v>
      </c>
      <c r="C1" s="39"/>
      <c r="D1" s="40"/>
      <c r="E1" s="39"/>
      <c r="F1" s="41"/>
    </row>
    <row r="2" spans="1:6">
      <c r="A2" s="42"/>
      <c r="B2" s="21" t="str">
        <f>prva!A16</f>
        <v>POLANŠKOVA ULICA 18, 20, 22</v>
      </c>
      <c r="C2" s="2"/>
      <c r="D2" s="2"/>
      <c r="E2" s="2"/>
      <c r="F2" s="43"/>
    </row>
    <row r="3" spans="1:6">
      <c r="A3" s="42"/>
      <c r="B3" s="21" t="str">
        <f>prva!A17</f>
        <v>1000 LJUBLJANA</v>
      </c>
      <c r="C3" s="2"/>
      <c r="D3" s="44"/>
      <c r="E3" s="2"/>
      <c r="F3" s="43"/>
    </row>
    <row r="4" spans="1:6">
      <c r="A4" s="45"/>
      <c r="B4" s="46"/>
      <c r="C4" s="47"/>
      <c r="D4" s="47"/>
      <c r="E4" s="47"/>
      <c r="F4" s="48"/>
    </row>
    <row r="5" spans="1:6">
      <c r="A5" s="2"/>
      <c r="B5" s="21"/>
      <c r="C5" s="2"/>
      <c r="D5" s="2"/>
      <c r="E5" s="2"/>
      <c r="F5" s="49"/>
    </row>
    <row r="6" spans="1:6">
      <c r="A6" s="50" t="s">
        <v>29</v>
      </c>
      <c r="B6" s="51" t="str">
        <f>B2</f>
        <v>POLANŠKOVA ULICA 18, 20, 22</v>
      </c>
      <c r="C6" s="52"/>
      <c r="D6" s="51" t="str">
        <f>B3</f>
        <v>1000 LJUBLJANA</v>
      </c>
      <c r="E6" s="52"/>
      <c r="F6" s="53"/>
    </row>
    <row r="7" spans="1:6">
      <c r="A7" s="2"/>
      <c r="B7" s="21"/>
      <c r="C7" s="2"/>
      <c r="D7" s="2"/>
      <c r="E7" s="2"/>
      <c r="F7" s="49"/>
    </row>
    <row r="8" spans="1:6">
      <c r="A8" s="50" t="s">
        <v>30</v>
      </c>
      <c r="B8" s="340" t="s">
        <v>61</v>
      </c>
      <c r="C8" s="340"/>
      <c r="D8" s="340"/>
      <c r="E8" s="340"/>
      <c r="F8" s="341"/>
    </row>
    <row r="9" spans="1:6">
      <c r="A9" s="2"/>
      <c r="B9" s="2"/>
      <c r="C9" s="2"/>
      <c r="D9" s="2"/>
      <c r="E9" s="2"/>
      <c r="F9" s="49"/>
    </row>
    <row r="10" spans="1:6">
      <c r="A10" s="2"/>
      <c r="B10" s="2"/>
      <c r="C10" s="2"/>
      <c r="D10" s="2"/>
      <c r="E10" s="2"/>
      <c r="F10" s="49"/>
    </row>
    <row r="11" spans="1:6">
      <c r="A11" s="2"/>
      <c r="B11" s="54" t="s">
        <v>31</v>
      </c>
      <c r="C11" s="55"/>
      <c r="D11" s="55"/>
      <c r="E11" s="55"/>
      <c r="F11" s="56"/>
    </row>
    <row r="12" spans="1:6">
      <c r="A12" s="2"/>
      <c r="B12" s="2"/>
      <c r="C12" s="2"/>
      <c r="D12" s="2"/>
      <c r="E12" s="2"/>
      <c r="F12" s="49"/>
    </row>
    <row r="13" spans="1:6">
      <c r="A13" s="57"/>
      <c r="B13" s="54" t="s">
        <v>132</v>
      </c>
      <c r="C13" s="55"/>
      <c r="D13" s="55"/>
      <c r="E13" s="55"/>
      <c r="F13" s="56"/>
    </row>
    <row r="14" spans="1:6">
      <c r="A14" s="57"/>
      <c r="B14" s="21"/>
      <c r="C14" s="2"/>
      <c r="D14" s="2"/>
      <c r="E14" s="2"/>
      <c r="F14" s="49"/>
    </row>
    <row r="15" spans="1:6">
      <c r="A15" s="57"/>
      <c r="B15" s="21" t="str">
        <f>'pripravljalna dela'!B4</f>
        <v>PRIPRAVLJALNA DELA</v>
      </c>
      <c r="C15" s="2"/>
      <c r="D15" s="2"/>
      <c r="E15" s="2"/>
      <c r="F15" s="61">
        <f>'pripravljalna dela'!F55</f>
        <v>0</v>
      </c>
    </row>
    <row r="16" spans="1:6">
      <c r="F16" s="334"/>
    </row>
    <row r="17" spans="1:6">
      <c r="B17" s="21" t="str">
        <f>'fasada S-J'!B2</f>
        <v>SANACIJA FASADA SEVER, JUG</v>
      </c>
      <c r="E17" s="49"/>
      <c r="F17" s="61">
        <f>SUM(E18:E23)</f>
        <v>0</v>
      </c>
    </row>
    <row r="18" spans="1:6">
      <c r="B18" s="2" t="str">
        <f>'fasada S-J'!B6</f>
        <v xml:space="preserve">ZEMELJSKA DELA </v>
      </c>
      <c r="C18" s="2"/>
      <c r="D18" s="2"/>
      <c r="E18" s="49">
        <f>'fasada S-J'!F25</f>
        <v>0</v>
      </c>
      <c r="F18" s="334"/>
    </row>
    <row r="19" spans="1:6">
      <c r="B19" s="2" t="str">
        <f>'fasada S-J'!B29</f>
        <v>RUŠITVENA IN DEMONTAŽNA DELA</v>
      </c>
      <c r="C19" s="2"/>
      <c r="D19" s="2"/>
      <c r="E19" s="49">
        <f>'fasada S-J'!F62</f>
        <v>0</v>
      </c>
      <c r="F19" s="334"/>
    </row>
    <row r="20" spans="1:6">
      <c r="B20" s="2" t="str">
        <f>'fasada S-J'!B66</f>
        <v>ZIDARSKA DELA</v>
      </c>
      <c r="C20" s="2"/>
      <c r="D20" s="2"/>
      <c r="E20" s="49">
        <f>'fasada S-J'!F95</f>
        <v>0</v>
      </c>
      <c r="F20" s="334"/>
    </row>
    <row r="21" spans="1:6">
      <c r="B21" s="2" t="str">
        <f>'fasada S-J'!B99</f>
        <v>KLEPARSKA DELA</v>
      </c>
      <c r="C21" s="2"/>
      <c r="D21" s="2"/>
      <c r="E21" s="49">
        <f>'fasada S-J'!F122</f>
        <v>0</v>
      </c>
      <c r="F21" s="334"/>
    </row>
    <row r="22" spans="1:6">
      <c r="B22" s="2" t="str">
        <f>'fasada S-J'!B127</f>
        <v>KLJUČAVNIČARSKA DELA</v>
      </c>
      <c r="C22" s="2"/>
      <c r="D22" s="2"/>
      <c r="E22" s="49">
        <f>'fasada S-J'!F145</f>
        <v>0</v>
      </c>
      <c r="F22" s="334"/>
    </row>
    <row r="23" spans="1:6">
      <c r="B23" s="2" t="str">
        <f>'fasada S-J'!B149</f>
        <v>FASADERSKA DELA</v>
      </c>
      <c r="C23" s="2"/>
      <c r="D23" s="2"/>
      <c r="E23" s="49">
        <f>'fasada S-J'!F237</f>
        <v>0</v>
      </c>
      <c r="F23" s="334"/>
    </row>
    <row r="24" spans="1:6">
      <c r="A24" s="57"/>
      <c r="B24" s="2"/>
      <c r="C24" s="2"/>
      <c r="D24" s="2"/>
      <c r="E24" s="2"/>
      <c r="F24" s="61"/>
    </row>
    <row r="25" spans="1:6">
      <c r="A25" s="57"/>
      <c r="B25" s="21" t="s">
        <v>205</v>
      </c>
      <c r="C25" s="2"/>
      <c r="D25" s="2"/>
      <c r="E25" s="2"/>
      <c r="F25" s="61">
        <f>SUM(E26:E29)</f>
        <v>0</v>
      </c>
    </row>
    <row r="26" spans="1:6">
      <c r="B26" s="2" t="str">
        <f>streha!B6</f>
        <v>RUŠITVENA IN DEMONTAŽNA DELA</v>
      </c>
      <c r="C26" s="2"/>
      <c r="D26" s="2"/>
      <c r="E26" s="49">
        <f>streha!F44</f>
        <v>0</v>
      </c>
      <c r="F26" s="334"/>
    </row>
    <row r="27" spans="1:6">
      <c r="B27" s="2" t="str">
        <f>streha!B48</f>
        <v>ZIDARSKA DELA</v>
      </c>
      <c r="E27" s="49">
        <f>streha!F79</f>
        <v>0</v>
      </c>
      <c r="F27" s="334"/>
    </row>
    <row r="28" spans="1:6">
      <c r="B28" s="2" t="str">
        <f>streha!B83</f>
        <v>KROVSKA DELA</v>
      </c>
      <c r="E28" s="49">
        <f>streha!F194</f>
        <v>0</v>
      </c>
    </row>
    <row r="29" spans="1:6">
      <c r="B29" s="2" t="str">
        <f>streha!B198</f>
        <v>KLJUČAVNIČARSKA DELA</v>
      </c>
      <c r="E29" s="49">
        <f>streha!F207</f>
        <v>0</v>
      </c>
    </row>
    <row r="30" spans="1:6">
      <c r="B30" s="2"/>
      <c r="E30" s="49"/>
    </row>
    <row r="31" spans="1:6">
      <c r="B31" s="2" t="s">
        <v>78</v>
      </c>
      <c r="F31" s="49">
        <f>SUM(F15:F30)*0.1</f>
        <v>0</v>
      </c>
    </row>
    <row r="32" spans="1:6">
      <c r="A32" s="58"/>
      <c r="B32" s="2"/>
      <c r="C32" s="2"/>
      <c r="D32" s="2"/>
      <c r="E32" s="2"/>
      <c r="F32" s="49"/>
    </row>
    <row r="33" spans="1:6">
      <c r="A33" s="21"/>
      <c r="B33" s="54" t="s">
        <v>32</v>
      </c>
      <c r="C33" s="59"/>
      <c r="D33" s="59"/>
      <c r="E33" s="59"/>
      <c r="F33" s="60">
        <f>SUM(F14:F32)</f>
        <v>0</v>
      </c>
    </row>
    <row r="34" spans="1:6">
      <c r="A34" s="21"/>
      <c r="B34" s="21"/>
      <c r="C34" s="21"/>
      <c r="D34" s="21"/>
      <c r="E34" s="21"/>
      <c r="F34" s="61"/>
    </row>
    <row r="35" spans="1:6" ht="13" thickBot="1">
      <c r="A35" s="2"/>
      <c r="B35" s="2"/>
      <c r="C35" s="2"/>
      <c r="D35" s="2"/>
      <c r="E35" s="2"/>
      <c r="F35" s="49"/>
    </row>
    <row r="36" spans="1:6">
      <c r="A36" s="2"/>
      <c r="B36" s="62" t="s">
        <v>33</v>
      </c>
      <c r="C36" s="63"/>
      <c r="D36" s="63"/>
      <c r="E36" s="63"/>
      <c r="F36" s="64">
        <f>F33</f>
        <v>0</v>
      </c>
    </row>
    <row r="37" spans="1:6">
      <c r="A37" s="2"/>
      <c r="B37" s="65" t="s">
        <v>34</v>
      </c>
      <c r="C37" s="2"/>
      <c r="D37" s="2"/>
      <c r="E37" s="2"/>
      <c r="F37" s="66">
        <f>F36*0.095</f>
        <v>0</v>
      </c>
    </row>
    <row r="38" spans="1:6" ht="13" thickBot="1">
      <c r="A38" s="2"/>
      <c r="B38" s="67" t="s">
        <v>35</v>
      </c>
      <c r="C38" s="68"/>
      <c r="D38" s="68"/>
      <c r="E38" s="68"/>
      <c r="F38" s="69">
        <f>F37+F36</f>
        <v>0</v>
      </c>
    </row>
    <row r="39" spans="1:6" ht="13" thickBot="1">
      <c r="A39" s="2"/>
      <c r="B39" s="21"/>
      <c r="C39" s="2"/>
      <c r="D39" s="2"/>
      <c r="E39" s="2"/>
      <c r="F39" s="49"/>
    </row>
    <row r="40" spans="1:6" ht="13" thickBot="1">
      <c r="A40" s="2"/>
      <c r="B40" s="70" t="s">
        <v>36</v>
      </c>
      <c r="C40" s="71"/>
      <c r="D40" s="71"/>
      <c r="E40" s="71"/>
      <c r="F40" s="72">
        <f>F38</f>
        <v>0</v>
      </c>
    </row>
  </sheetData>
  <mergeCells count="1">
    <mergeCell ref="B8:F8"/>
  </mergeCells>
  <phoneticPr fontId="5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3A67-C271-F540-B0BD-9D39ACBAB0C7}">
  <dimension ref="A1:I203"/>
  <sheetViews>
    <sheetView topLeftCell="A10" zoomScale="193" zoomScaleNormal="193" workbookViewId="0">
      <selection activeCell="C23" sqref="C23:F23"/>
    </sheetView>
  </sheetViews>
  <sheetFormatPr baseColWidth="10" defaultColWidth="12.1640625" defaultRowHeight="12"/>
  <cols>
    <col min="1" max="1" width="6.6640625" style="2" customWidth="1"/>
    <col min="2" max="2" width="44.6640625" style="11" customWidth="1"/>
    <col min="3" max="3" width="3.6640625" style="3" customWidth="1"/>
    <col min="4" max="5" width="7.33203125" style="3" bestFit="1" customWidth="1"/>
    <col min="6" max="6" width="6.5" style="3" bestFit="1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8" ht="12" customHeight="1">
      <c r="A1" s="21"/>
      <c r="B1" s="7"/>
      <c r="C1" s="8"/>
      <c r="D1" s="8"/>
      <c r="E1" s="9"/>
      <c r="F1" s="9"/>
    </row>
    <row r="2" spans="1:8" s="31" customFormat="1" ht="13" customHeight="1">
      <c r="A2" s="110"/>
      <c r="B2" s="111"/>
      <c r="C2" s="112"/>
      <c r="D2" s="113"/>
      <c r="E2" s="114"/>
      <c r="F2" s="114"/>
    </row>
    <row r="3" spans="1:8" s="31" customFormat="1" ht="13" customHeight="1">
      <c r="A3" s="110"/>
      <c r="B3" s="111"/>
      <c r="C3" s="112"/>
      <c r="D3" s="113"/>
      <c r="E3" s="114"/>
      <c r="F3" s="114"/>
    </row>
    <row r="4" spans="1:8" ht="12" customHeight="1">
      <c r="A4" s="117" t="s">
        <v>4</v>
      </c>
      <c r="B4" s="118" t="s">
        <v>19</v>
      </c>
      <c r="C4" s="119"/>
      <c r="D4" s="120"/>
      <c r="E4" s="121"/>
      <c r="F4" s="121"/>
    </row>
    <row r="5" spans="1:8" ht="12" customHeight="1" thickBot="1">
      <c r="A5" s="122" t="s">
        <v>70</v>
      </c>
      <c r="B5" s="123" t="s">
        <v>0</v>
      </c>
      <c r="C5" s="124" t="s">
        <v>1</v>
      </c>
      <c r="D5" s="125" t="s">
        <v>15</v>
      </c>
      <c r="E5" s="126" t="s">
        <v>2</v>
      </c>
      <c r="F5" s="126" t="s">
        <v>3</v>
      </c>
    </row>
    <row r="6" spans="1:8" ht="12" customHeight="1" thickTop="1">
      <c r="A6" s="22"/>
      <c r="B6" s="23"/>
      <c r="C6" s="24"/>
      <c r="D6" s="25"/>
      <c r="E6" s="26"/>
      <c r="F6" s="25"/>
    </row>
    <row r="7" spans="1:8" ht="12" customHeight="1">
      <c r="A7" s="10" t="s">
        <v>4</v>
      </c>
      <c r="B7" s="11" t="s">
        <v>20</v>
      </c>
      <c r="C7" s="3" t="s">
        <v>5</v>
      </c>
      <c r="D7" s="135">
        <v>1</v>
      </c>
      <c r="E7" s="5">
        <v>0</v>
      </c>
      <c r="F7" s="5">
        <f>D7*E7</f>
        <v>0</v>
      </c>
    </row>
    <row r="8" spans="1:8" ht="12" customHeight="1">
      <c r="A8" s="19" t="s">
        <v>6</v>
      </c>
      <c r="B8" s="12" t="s">
        <v>62</v>
      </c>
      <c r="D8" s="4"/>
      <c r="E8" s="34"/>
      <c r="F8" s="5"/>
      <c r="H8" s="6"/>
    </row>
    <row r="9" spans="1:8" ht="12" customHeight="1">
      <c r="A9" s="19"/>
      <c r="B9" s="12" t="s">
        <v>63</v>
      </c>
      <c r="D9" s="4"/>
      <c r="E9" s="34"/>
      <c r="F9" s="5"/>
      <c r="H9" s="6"/>
    </row>
    <row r="10" spans="1:8" ht="12" customHeight="1">
      <c r="A10" s="19" t="s">
        <v>16</v>
      </c>
      <c r="B10" s="12" t="s">
        <v>65</v>
      </c>
      <c r="D10" s="4"/>
      <c r="E10" s="5"/>
      <c r="F10" s="5"/>
      <c r="H10" s="6"/>
    </row>
    <row r="11" spans="1:8" ht="12" customHeight="1">
      <c r="A11" s="19" t="s">
        <v>16</v>
      </c>
      <c r="B11" s="12" t="s">
        <v>64</v>
      </c>
      <c r="D11" s="4"/>
      <c r="E11" s="5"/>
      <c r="F11" s="5"/>
      <c r="H11" s="6"/>
    </row>
    <row r="12" spans="1:8" ht="12" customHeight="1">
      <c r="A12" s="19" t="s">
        <v>16</v>
      </c>
      <c r="B12" s="35" t="s">
        <v>23</v>
      </c>
      <c r="D12" s="4"/>
      <c r="E12" s="5"/>
      <c r="F12" s="5"/>
      <c r="H12" s="6"/>
    </row>
    <row r="13" spans="1:8" ht="12" customHeight="1">
      <c r="A13" s="19"/>
      <c r="B13" s="35" t="s">
        <v>24</v>
      </c>
      <c r="D13" s="4"/>
      <c r="E13" s="5"/>
      <c r="F13" s="5"/>
      <c r="H13" s="6"/>
    </row>
    <row r="14" spans="1:8" ht="12" customHeight="1">
      <c r="A14" s="19" t="s">
        <v>16</v>
      </c>
      <c r="B14" s="12" t="s">
        <v>25</v>
      </c>
      <c r="D14" s="4"/>
      <c r="E14" s="5"/>
      <c r="F14" s="5"/>
      <c r="H14" s="6"/>
    </row>
    <row r="15" spans="1:8" ht="12" customHeight="1">
      <c r="A15" s="19"/>
      <c r="B15" s="12" t="s">
        <v>26</v>
      </c>
      <c r="D15" s="4"/>
      <c r="E15" s="5"/>
      <c r="F15" s="5"/>
      <c r="H15" s="6"/>
    </row>
    <row r="16" spans="1:8" s="1" customFormat="1" ht="12" customHeight="1">
      <c r="A16" s="13" t="s">
        <v>16</v>
      </c>
      <c r="B16" s="12" t="s">
        <v>27</v>
      </c>
      <c r="C16" s="14"/>
      <c r="D16" s="36"/>
      <c r="E16" s="15"/>
      <c r="F16" s="15"/>
      <c r="H16" s="16"/>
    </row>
    <row r="17" spans="1:9" ht="12" customHeight="1">
      <c r="A17" s="19" t="s">
        <v>16</v>
      </c>
      <c r="B17" s="12" t="s">
        <v>66</v>
      </c>
      <c r="D17" s="4"/>
      <c r="E17" s="5"/>
      <c r="F17" s="5"/>
      <c r="H17" s="6"/>
    </row>
    <row r="18" spans="1:9" ht="12" customHeight="1">
      <c r="A18" s="19"/>
      <c r="B18" s="12" t="s">
        <v>67</v>
      </c>
      <c r="D18" s="4"/>
      <c r="E18" s="5"/>
      <c r="F18" s="5"/>
      <c r="H18" s="6"/>
    </row>
    <row r="19" spans="1:9" ht="12" customHeight="1">
      <c r="A19" s="19" t="s">
        <v>16</v>
      </c>
      <c r="B19" s="11" t="s">
        <v>21</v>
      </c>
      <c r="D19" s="4"/>
      <c r="E19" s="5"/>
      <c r="F19" s="5"/>
      <c r="H19" s="6"/>
    </row>
    <row r="20" spans="1:9" s="1" customFormat="1" ht="12" customHeight="1">
      <c r="A20" s="13" t="s">
        <v>16</v>
      </c>
      <c r="B20" s="12" t="s">
        <v>22</v>
      </c>
      <c r="C20" s="14"/>
      <c r="D20" s="36"/>
      <c r="E20" s="15"/>
      <c r="F20" s="15"/>
      <c r="H20" s="16"/>
    </row>
    <row r="21" spans="1:9" ht="12" customHeight="1">
      <c r="A21" s="13" t="s">
        <v>6</v>
      </c>
      <c r="B21" s="12" t="s">
        <v>69</v>
      </c>
      <c r="D21" s="4"/>
      <c r="E21" s="5"/>
      <c r="F21" s="5"/>
      <c r="H21" s="6"/>
    </row>
    <row r="22" spans="1:9" ht="12" customHeight="1">
      <c r="A22" s="19"/>
      <c r="D22" s="4"/>
      <c r="E22" s="5"/>
      <c r="F22" s="5"/>
      <c r="H22" s="6"/>
    </row>
    <row r="23" spans="1:9" s="1" customFormat="1" ht="12" customHeight="1">
      <c r="A23" s="17" t="s">
        <v>7</v>
      </c>
      <c r="B23" s="12" t="s">
        <v>377</v>
      </c>
      <c r="C23" s="14"/>
      <c r="D23" s="29"/>
      <c r="E23" s="15"/>
      <c r="F23" s="15"/>
      <c r="H23" s="27"/>
      <c r="I23" s="27"/>
    </row>
    <row r="24" spans="1:9" s="134" customFormat="1" ht="12" customHeight="1">
      <c r="A24" s="231" t="s">
        <v>6</v>
      </c>
      <c r="B24" s="236" t="s">
        <v>378</v>
      </c>
      <c r="C24" s="164" t="s">
        <v>8</v>
      </c>
      <c r="D24" s="165">
        <f>110*10</f>
        <v>1100</v>
      </c>
      <c r="E24" s="166">
        <v>0</v>
      </c>
      <c r="F24" s="166">
        <f>D24*E24</f>
        <v>0</v>
      </c>
    </row>
    <row r="25" spans="1:9" s="134" customFormat="1" ht="12" customHeight="1">
      <c r="A25" s="231" t="s">
        <v>6</v>
      </c>
      <c r="B25" s="236" t="s">
        <v>209</v>
      </c>
      <c r="C25" s="164"/>
      <c r="D25" s="165"/>
      <c r="E25" s="166"/>
      <c r="F25" s="166"/>
    </row>
    <row r="26" spans="1:9" s="134" customFormat="1" ht="12" customHeight="1">
      <c r="A26" s="231"/>
      <c r="B26" s="236" t="s">
        <v>210</v>
      </c>
      <c r="C26" s="164"/>
      <c r="D26" s="165"/>
      <c r="E26" s="166"/>
      <c r="F26" s="166"/>
    </row>
    <row r="27" spans="1:9" s="134" customFormat="1" ht="12" customHeight="1">
      <c r="A27" s="231"/>
      <c r="B27" s="236" t="s">
        <v>211</v>
      </c>
      <c r="C27" s="164"/>
      <c r="D27" s="165"/>
      <c r="E27" s="166"/>
      <c r="F27" s="166"/>
    </row>
    <row r="28" spans="1:9" s="134" customFormat="1" ht="12" customHeight="1">
      <c r="A28" s="231"/>
      <c r="B28" s="236" t="s">
        <v>212</v>
      </c>
      <c r="C28" s="164"/>
      <c r="D28" s="165"/>
      <c r="E28" s="166"/>
      <c r="F28" s="166"/>
    </row>
    <row r="29" spans="1:9" s="134" customFormat="1" ht="12" customHeight="1">
      <c r="A29" s="231"/>
      <c r="B29" s="236" t="s">
        <v>213</v>
      </c>
      <c r="C29" s="164"/>
      <c r="D29" s="165"/>
      <c r="E29" s="166"/>
      <c r="F29" s="166"/>
    </row>
    <row r="30" spans="1:9" s="134" customFormat="1" ht="12" customHeight="1">
      <c r="A30" s="231" t="s">
        <v>6</v>
      </c>
      <c r="B30" s="236" t="s">
        <v>214</v>
      </c>
      <c r="C30" s="164"/>
      <c r="D30" s="165"/>
      <c r="E30" s="166"/>
      <c r="F30" s="166"/>
    </row>
    <row r="31" spans="1:9" s="134" customFormat="1" ht="12" customHeight="1">
      <c r="A31" s="231"/>
      <c r="B31" s="236" t="s">
        <v>215</v>
      </c>
      <c r="C31" s="164"/>
      <c r="D31" s="165"/>
      <c r="E31" s="166"/>
      <c r="F31" s="166"/>
    </row>
    <row r="32" spans="1:9" s="134" customFormat="1" ht="12" customHeight="1">
      <c r="A32" s="231" t="s">
        <v>6</v>
      </c>
      <c r="B32" s="236" t="s">
        <v>216</v>
      </c>
      <c r="C32" s="164"/>
      <c r="D32" s="165"/>
      <c r="E32" s="166"/>
      <c r="F32" s="166"/>
    </row>
    <row r="33" spans="1:8" s="134" customFormat="1" ht="12" customHeight="1">
      <c r="A33" s="231"/>
      <c r="B33" s="236" t="s">
        <v>217</v>
      </c>
      <c r="C33" s="164"/>
      <c r="D33" s="165"/>
      <c r="E33" s="166"/>
      <c r="F33" s="166"/>
    </row>
    <row r="34" spans="1:8" s="134" customFormat="1" ht="12" customHeight="1">
      <c r="A34" s="231"/>
      <c r="B34" s="236" t="s">
        <v>218</v>
      </c>
      <c r="C34" s="164"/>
      <c r="D34" s="165"/>
      <c r="E34" s="166"/>
      <c r="F34" s="166"/>
    </row>
    <row r="35" spans="1:8" s="134" customFormat="1" ht="12" customHeight="1">
      <c r="A35" s="231"/>
      <c r="B35" s="236" t="s">
        <v>219</v>
      </c>
      <c r="C35" s="164"/>
      <c r="D35" s="165"/>
      <c r="E35" s="166"/>
      <c r="F35" s="166"/>
    </row>
    <row r="36" spans="1:8" s="134" customFormat="1" ht="12" customHeight="1">
      <c r="A36" s="231" t="s">
        <v>6</v>
      </c>
      <c r="B36" s="236" t="s">
        <v>10</v>
      </c>
      <c r="C36" s="164"/>
      <c r="D36" s="165"/>
      <c r="E36" s="166"/>
      <c r="F36" s="166"/>
    </row>
    <row r="37" spans="1:8" s="134" customFormat="1" ht="12" customHeight="1">
      <c r="A37" s="231"/>
      <c r="B37" s="167"/>
      <c r="C37" s="164"/>
      <c r="D37" s="232"/>
      <c r="E37" s="166"/>
      <c r="F37" s="166"/>
      <c r="H37" s="233"/>
    </row>
    <row r="38" spans="1:8" s="134" customFormat="1" ht="12" customHeight="1">
      <c r="A38" s="234" t="s">
        <v>11</v>
      </c>
      <c r="B38" s="235" t="s">
        <v>208</v>
      </c>
      <c r="C38" s="164"/>
      <c r="D38" s="165"/>
      <c r="E38" s="166"/>
      <c r="F38" s="166"/>
    </row>
    <row r="39" spans="1:8" s="134" customFormat="1" ht="12" customHeight="1">
      <c r="A39" s="231" t="s">
        <v>6</v>
      </c>
      <c r="B39" s="236" t="s">
        <v>220</v>
      </c>
      <c r="C39" s="164" t="s">
        <v>8</v>
      </c>
      <c r="D39" s="165">
        <f>19.6*16*2</f>
        <v>627.20000000000005</v>
      </c>
      <c r="E39" s="166">
        <v>0</v>
      </c>
      <c r="F39" s="166">
        <f>D39*E39</f>
        <v>0</v>
      </c>
    </row>
    <row r="40" spans="1:8" s="134" customFormat="1" ht="12" customHeight="1">
      <c r="A40" s="231" t="s">
        <v>6</v>
      </c>
      <c r="B40" s="236" t="s">
        <v>209</v>
      </c>
      <c r="C40" s="164"/>
      <c r="D40" s="165"/>
      <c r="E40" s="166"/>
      <c r="F40" s="166"/>
    </row>
    <row r="41" spans="1:8" s="134" customFormat="1" ht="12" customHeight="1">
      <c r="A41" s="231"/>
      <c r="B41" s="236" t="s">
        <v>210</v>
      </c>
      <c r="C41" s="164"/>
      <c r="D41" s="165"/>
      <c r="E41" s="166"/>
      <c r="F41" s="166"/>
    </row>
    <row r="42" spans="1:8" s="134" customFormat="1" ht="12" customHeight="1">
      <c r="A42" s="231"/>
      <c r="B42" s="236" t="s">
        <v>211</v>
      </c>
      <c r="C42" s="164"/>
      <c r="D42" s="165"/>
      <c r="E42" s="166"/>
      <c r="F42" s="166"/>
    </row>
    <row r="43" spans="1:8" s="134" customFormat="1" ht="12" customHeight="1">
      <c r="A43" s="231"/>
      <c r="B43" s="236" t="s">
        <v>212</v>
      </c>
      <c r="C43" s="164"/>
      <c r="D43" s="165"/>
      <c r="E43" s="166"/>
      <c r="F43" s="166"/>
    </row>
    <row r="44" spans="1:8" s="134" customFormat="1" ht="12" customHeight="1">
      <c r="A44" s="231"/>
      <c r="B44" s="236" t="s">
        <v>213</v>
      </c>
      <c r="C44" s="164"/>
      <c r="D44" s="165"/>
      <c r="E44" s="166"/>
      <c r="F44" s="166"/>
    </row>
    <row r="45" spans="1:8" s="134" customFormat="1" ht="12" customHeight="1">
      <c r="A45" s="231" t="s">
        <v>6</v>
      </c>
      <c r="B45" s="236" t="s">
        <v>214</v>
      </c>
      <c r="C45" s="164"/>
      <c r="D45" s="165"/>
      <c r="E45" s="166"/>
      <c r="F45" s="166"/>
    </row>
    <row r="46" spans="1:8" s="134" customFormat="1" ht="12" customHeight="1">
      <c r="A46" s="231"/>
      <c r="B46" s="236" t="s">
        <v>215</v>
      </c>
      <c r="C46" s="164"/>
      <c r="D46" s="165"/>
      <c r="E46" s="166"/>
      <c r="F46" s="166"/>
    </row>
    <row r="47" spans="1:8" s="134" customFormat="1" ht="12" customHeight="1">
      <c r="A47" s="231" t="s">
        <v>6</v>
      </c>
      <c r="B47" s="236" t="s">
        <v>216</v>
      </c>
      <c r="C47" s="164"/>
      <c r="D47" s="165"/>
      <c r="E47" s="166"/>
      <c r="F47" s="166"/>
    </row>
    <row r="48" spans="1:8" s="134" customFormat="1" ht="12" customHeight="1">
      <c r="A48" s="231"/>
      <c r="B48" s="236" t="s">
        <v>217</v>
      </c>
      <c r="C48" s="164"/>
      <c r="D48" s="165"/>
      <c r="E48" s="166"/>
      <c r="F48" s="166"/>
    </row>
    <row r="49" spans="1:8" s="134" customFormat="1" ht="12" customHeight="1">
      <c r="A49" s="231"/>
      <c r="B49" s="236" t="s">
        <v>218</v>
      </c>
      <c r="C49" s="164"/>
      <c r="D49" s="165"/>
      <c r="E49" s="166"/>
      <c r="F49" s="166"/>
    </row>
    <row r="50" spans="1:8" s="134" customFormat="1" ht="12" customHeight="1">
      <c r="A50" s="231"/>
      <c r="B50" s="236" t="s">
        <v>219</v>
      </c>
      <c r="C50" s="164"/>
      <c r="D50" s="165"/>
      <c r="E50" s="166"/>
      <c r="F50" s="166"/>
    </row>
    <row r="51" spans="1:8" s="134" customFormat="1" ht="12" customHeight="1">
      <c r="A51" s="231" t="s">
        <v>6</v>
      </c>
      <c r="B51" s="236" t="s">
        <v>10</v>
      </c>
      <c r="C51" s="164"/>
      <c r="D51" s="165"/>
      <c r="E51" s="166"/>
      <c r="F51" s="166"/>
    </row>
    <row r="52" spans="1:8" ht="12" customHeight="1">
      <c r="A52" s="19"/>
      <c r="D52" s="4"/>
      <c r="E52" s="5"/>
      <c r="F52" s="5"/>
    </row>
    <row r="53" spans="1:8" s="31" customFormat="1" ht="12" customHeight="1">
      <c r="A53" s="31" t="s">
        <v>12</v>
      </c>
      <c r="B53" s="12" t="s">
        <v>137</v>
      </c>
      <c r="C53" s="14" t="s">
        <v>5</v>
      </c>
      <c r="D53" s="36">
        <v>1</v>
      </c>
      <c r="E53" s="15">
        <v>0</v>
      </c>
      <c r="F53" s="15">
        <f>D53*E53</f>
        <v>0</v>
      </c>
      <c r="H53" s="16"/>
    </row>
    <row r="54" spans="1:8" ht="12" customHeight="1">
      <c r="A54" s="115"/>
      <c r="B54" s="33"/>
      <c r="C54" s="115"/>
      <c r="D54" s="115"/>
      <c r="E54" s="116"/>
      <c r="F54" s="116"/>
    </row>
    <row r="55" spans="1:8" ht="12" customHeight="1" thickBot="1">
      <c r="A55" s="228" t="str">
        <f>A4</f>
        <v>1.</v>
      </c>
      <c r="B55" s="229" t="str">
        <f>B4</f>
        <v>PRIPRAVLJALNA DELA</v>
      </c>
      <c r="C55" s="228"/>
      <c r="D55" s="228"/>
      <c r="E55" s="230"/>
      <c r="F55" s="230">
        <f>SUM(F6:F54)</f>
        <v>0</v>
      </c>
    </row>
    <row r="56" spans="1:8" s="31" customFormat="1" ht="13" customHeight="1" thickTop="1">
      <c r="B56" s="12"/>
      <c r="C56" s="14"/>
      <c r="D56" s="29"/>
      <c r="E56" s="14"/>
      <c r="F56" s="14"/>
    </row>
    <row r="57" spans="1:8" s="31" customFormat="1" ht="13" customHeight="1">
      <c r="B57" s="12"/>
      <c r="C57" s="14"/>
      <c r="D57" s="29"/>
      <c r="E57" s="14"/>
      <c r="F57" s="14"/>
    </row>
    <row r="58" spans="1:8" ht="12" customHeight="1"/>
    <row r="59" spans="1:8" ht="12" customHeight="1"/>
    <row r="60" spans="1:8" ht="12" customHeight="1"/>
    <row r="61" spans="1:8" ht="12" customHeight="1"/>
    <row r="62" spans="1:8" ht="12" customHeight="1"/>
    <row r="63" spans="1:8" ht="12" customHeight="1"/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</sheetData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B037-B32D-4841-A50C-7ABCEB2D85D8}">
  <dimension ref="A1:N377"/>
  <sheetViews>
    <sheetView topLeftCell="A199" zoomScale="161" zoomScaleNormal="161" workbookViewId="0">
      <selection activeCell="F238" sqref="F238"/>
    </sheetView>
  </sheetViews>
  <sheetFormatPr baseColWidth="10" defaultColWidth="12.1640625" defaultRowHeight="12"/>
  <cols>
    <col min="1" max="1" width="6.6640625" style="2" customWidth="1"/>
    <col min="2" max="2" width="44.6640625" style="11" customWidth="1"/>
    <col min="3" max="3" width="3.6640625" style="3" customWidth="1"/>
    <col min="4" max="5" width="7.33203125" style="3" bestFit="1" customWidth="1"/>
    <col min="6" max="6" width="6.5" style="3" bestFit="1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6" ht="12" customHeight="1">
      <c r="A1" s="21"/>
      <c r="B1" s="7"/>
      <c r="C1" s="8"/>
      <c r="D1" s="8"/>
      <c r="E1" s="9"/>
      <c r="F1" s="9"/>
    </row>
    <row r="2" spans="1:6" s="134" customFormat="1" ht="19" customHeight="1">
      <c r="A2" s="142"/>
      <c r="B2" s="143" t="s">
        <v>207</v>
      </c>
      <c r="C2" s="143"/>
      <c r="D2" s="143"/>
      <c r="E2" s="143"/>
      <c r="F2" s="143"/>
    </row>
    <row r="3" spans="1:6" s="31" customFormat="1" ht="13" customHeight="1">
      <c r="A3" s="110"/>
      <c r="B3" s="111"/>
      <c r="C3" s="112"/>
      <c r="D3" s="113"/>
      <c r="E3" s="114"/>
      <c r="F3" s="114"/>
    </row>
    <row r="4" spans="1:6" s="31" customFormat="1" ht="13" customHeight="1">
      <c r="A4" s="110"/>
      <c r="B4" s="111"/>
      <c r="C4" s="112"/>
      <c r="D4" s="113"/>
      <c r="E4" s="114"/>
      <c r="F4" s="114"/>
    </row>
    <row r="5" spans="1:6" s="31" customFormat="1" ht="13" customHeight="1">
      <c r="A5" s="110"/>
      <c r="B5" s="111"/>
      <c r="C5" s="112"/>
      <c r="D5" s="113"/>
      <c r="E5" s="114"/>
      <c r="F5" s="114"/>
    </row>
    <row r="6" spans="1:6" s="242" customFormat="1" ht="13" customHeight="1">
      <c r="A6" s="237" t="s">
        <v>4</v>
      </c>
      <c r="B6" s="238" t="s">
        <v>224</v>
      </c>
      <c r="C6" s="239"/>
      <c r="D6" s="240"/>
      <c r="E6" s="241"/>
      <c r="F6" s="241"/>
    </row>
    <row r="7" spans="1:6" s="242" customFormat="1" ht="13" customHeight="1" thickBot="1">
      <c r="A7" s="243" t="s">
        <v>70</v>
      </c>
      <c r="B7" s="244" t="s">
        <v>0</v>
      </c>
      <c r="C7" s="245" t="s">
        <v>1</v>
      </c>
      <c r="D7" s="246" t="s">
        <v>15</v>
      </c>
      <c r="E7" s="247" t="s">
        <v>2</v>
      </c>
      <c r="F7" s="247" t="s">
        <v>3</v>
      </c>
    </row>
    <row r="8" spans="1:6" s="242" customFormat="1" ht="13" customHeight="1" thickTop="1">
      <c r="B8" s="248"/>
      <c r="C8" s="239"/>
      <c r="D8" s="240"/>
      <c r="E8" s="239"/>
      <c r="F8" s="239"/>
    </row>
    <row r="9" spans="1:6" s="132" customFormat="1" ht="12" customHeight="1">
      <c r="A9" s="249" t="s">
        <v>4</v>
      </c>
      <c r="B9" s="179" t="s">
        <v>225</v>
      </c>
      <c r="C9" s="130" t="s">
        <v>5</v>
      </c>
      <c r="D9" s="250">
        <v>1</v>
      </c>
      <c r="E9" s="131">
        <v>0</v>
      </c>
      <c r="F9" s="131">
        <f>D9*E9</f>
        <v>0</v>
      </c>
    </row>
    <row r="10" spans="1:6" s="132" customFormat="1" ht="12" customHeight="1">
      <c r="A10" s="140" t="s">
        <v>6</v>
      </c>
      <c r="B10" s="129" t="s">
        <v>10</v>
      </c>
      <c r="C10" s="1"/>
      <c r="D10" s="1"/>
      <c r="E10" s="131"/>
      <c r="F10" s="131"/>
    </row>
    <row r="11" spans="1:6" s="132" customFormat="1" ht="12" customHeight="1">
      <c r="A11" s="140"/>
      <c r="B11" s="129"/>
      <c r="C11" s="1"/>
      <c r="D11" s="1"/>
      <c r="E11" s="131"/>
      <c r="F11" s="131"/>
    </row>
    <row r="12" spans="1:6" s="132" customFormat="1" ht="12" customHeight="1">
      <c r="A12" s="17" t="s">
        <v>7</v>
      </c>
      <c r="B12" s="20" t="s">
        <v>227</v>
      </c>
      <c r="C12" s="3"/>
      <c r="D12" s="18"/>
      <c r="E12" s="5"/>
      <c r="F12" s="5"/>
    </row>
    <row r="13" spans="1:6" s="132" customFormat="1" ht="12" customHeight="1">
      <c r="A13" s="19" t="s">
        <v>16</v>
      </c>
      <c r="B13" s="20" t="s">
        <v>374</v>
      </c>
      <c r="C13" s="3" t="s">
        <v>71</v>
      </c>
      <c r="D13" s="18">
        <f>19.6*0.3*0.5*2</f>
        <v>5.88</v>
      </c>
      <c r="E13" s="5">
        <v>0</v>
      </c>
      <c r="F13" s="5">
        <f>D13*E13</f>
        <v>0</v>
      </c>
    </row>
    <row r="14" spans="1:6" s="132" customFormat="1" ht="12" customHeight="1">
      <c r="A14" s="19" t="s">
        <v>16</v>
      </c>
      <c r="B14" s="20" t="s">
        <v>228</v>
      </c>
      <c r="C14" s="3"/>
      <c r="D14" s="18"/>
      <c r="E14" s="5"/>
      <c r="F14" s="5"/>
    </row>
    <row r="15" spans="1:6" s="132" customFormat="1" ht="12" customHeight="1">
      <c r="A15" s="19" t="s">
        <v>16</v>
      </c>
      <c r="B15" s="20" t="s">
        <v>375</v>
      </c>
      <c r="C15" s="3"/>
      <c r="D15" s="18"/>
      <c r="E15" s="5"/>
      <c r="F15" s="5"/>
    </row>
    <row r="16" spans="1:6" s="132" customFormat="1" ht="12" customHeight="1">
      <c r="A16" s="19" t="s">
        <v>6</v>
      </c>
      <c r="B16" s="20" t="s">
        <v>10</v>
      </c>
      <c r="C16" s="3"/>
      <c r="D16" s="18"/>
      <c r="E16" s="5"/>
      <c r="F16" s="5"/>
    </row>
    <row r="17" spans="1:6" s="136" customFormat="1" ht="13" customHeight="1">
      <c r="A17" s="205"/>
      <c r="B17" s="139"/>
      <c r="C17" s="200"/>
      <c r="D17" s="201"/>
      <c r="E17" s="202"/>
      <c r="F17" s="203"/>
    </row>
    <row r="18" spans="1:6" s="136" customFormat="1" ht="13" customHeight="1">
      <c r="A18" s="251" t="s">
        <v>11</v>
      </c>
      <c r="B18" s="137" t="s">
        <v>229</v>
      </c>
      <c r="C18" s="200" t="s">
        <v>5</v>
      </c>
      <c r="D18" s="252">
        <v>4</v>
      </c>
      <c r="E18" s="203">
        <v>0</v>
      </c>
      <c r="F18" s="203">
        <f>D18*E18</f>
        <v>0</v>
      </c>
    </row>
    <row r="19" spans="1:6" s="136" customFormat="1" ht="13" customHeight="1">
      <c r="A19" s="253" t="s">
        <v>6</v>
      </c>
      <c r="B19" s="137" t="s">
        <v>230</v>
      </c>
      <c r="C19" s="254"/>
      <c r="D19" s="254"/>
      <c r="E19" s="254"/>
      <c r="F19" s="254"/>
    </row>
    <row r="20" spans="1:6" s="136" customFormat="1" ht="13" customHeight="1">
      <c r="A20" s="205" t="s">
        <v>16</v>
      </c>
      <c r="B20" s="218" t="s">
        <v>231</v>
      </c>
      <c r="C20" s="200"/>
      <c r="D20" s="217"/>
      <c r="E20" s="203"/>
      <c r="F20" s="203"/>
    </row>
    <row r="21" spans="1:6" s="136" customFormat="1" ht="13" customHeight="1">
      <c r="A21" s="253" t="s">
        <v>6</v>
      </c>
      <c r="B21" s="137" t="s">
        <v>232</v>
      </c>
      <c r="C21" s="254"/>
      <c r="D21" s="254"/>
      <c r="E21" s="254"/>
      <c r="F21" s="254"/>
    </row>
    <row r="22" spans="1:6" s="136" customFormat="1" ht="13" customHeight="1">
      <c r="A22" s="253"/>
      <c r="B22" s="137" t="s">
        <v>233</v>
      </c>
      <c r="C22" s="254"/>
      <c r="D22" s="254"/>
      <c r="E22" s="254"/>
      <c r="F22" s="254"/>
    </row>
    <row r="23" spans="1:6" s="136" customFormat="1" ht="13" customHeight="1">
      <c r="A23" s="253" t="s">
        <v>6</v>
      </c>
      <c r="B23" s="137" t="s">
        <v>226</v>
      </c>
      <c r="C23" s="254"/>
      <c r="D23" s="254"/>
      <c r="E23" s="254"/>
      <c r="F23" s="254"/>
    </row>
    <row r="24" spans="1:6" s="242" customFormat="1" ht="13" customHeight="1">
      <c r="A24" s="255"/>
      <c r="B24" s="256"/>
      <c r="C24" s="257"/>
      <c r="D24" s="258"/>
      <c r="E24" s="257"/>
      <c r="F24" s="257"/>
    </row>
    <row r="25" spans="1:6" s="242" customFormat="1" ht="13" customHeight="1" thickBot="1">
      <c r="A25" s="160"/>
      <c r="B25" s="161" t="s">
        <v>234</v>
      </c>
      <c r="C25" s="160"/>
      <c r="D25" s="162"/>
      <c r="E25" s="163"/>
      <c r="F25" s="163">
        <f>SUM(F8:F24)</f>
        <v>0</v>
      </c>
    </row>
    <row r="26" spans="1:6" s="242" customFormat="1" ht="13" customHeight="1" thickTop="1">
      <c r="B26" s="248"/>
      <c r="C26" s="239"/>
      <c r="D26" s="240"/>
      <c r="E26" s="239"/>
      <c r="F26" s="239"/>
    </row>
    <row r="27" spans="1:6" s="242" customFormat="1" ht="13" customHeight="1">
      <c r="B27" s="248"/>
      <c r="C27" s="239"/>
      <c r="D27" s="240"/>
      <c r="E27" s="239"/>
      <c r="F27" s="239"/>
    </row>
    <row r="28" spans="1:6" s="31" customFormat="1" ht="13" customHeight="1">
      <c r="B28" s="12"/>
      <c r="C28" s="14"/>
      <c r="D28" s="29"/>
      <c r="E28" s="14"/>
      <c r="F28" s="14"/>
    </row>
    <row r="29" spans="1:6" s="31" customFormat="1" ht="13" customHeight="1">
      <c r="A29" s="144" t="s">
        <v>7</v>
      </c>
      <c r="B29" s="127" t="s">
        <v>68</v>
      </c>
      <c r="C29" s="14"/>
      <c r="D29" s="29"/>
      <c r="E29" s="15"/>
      <c r="F29" s="15"/>
    </row>
    <row r="30" spans="1:6" s="150" customFormat="1" ht="13" customHeight="1" thickBot="1">
      <c r="A30" s="145" t="s">
        <v>70</v>
      </c>
      <c r="B30" s="146" t="s">
        <v>0</v>
      </c>
      <c r="C30" s="147" t="s">
        <v>1</v>
      </c>
      <c r="D30" s="148" t="s">
        <v>15</v>
      </c>
      <c r="E30" s="149" t="s">
        <v>2</v>
      </c>
      <c r="F30" s="149" t="s">
        <v>3</v>
      </c>
    </row>
    <row r="31" spans="1:6" s="31" customFormat="1" ht="13" customHeight="1" thickTop="1">
      <c r="B31" s="151"/>
      <c r="C31" s="14"/>
      <c r="D31" s="29"/>
      <c r="E31" s="14"/>
      <c r="F31" s="14"/>
    </row>
    <row r="32" spans="1:6" s="31" customFormat="1" ht="13" customHeight="1">
      <c r="A32" s="152" t="s">
        <v>4</v>
      </c>
      <c r="B32" s="129" t="s">
        <v>237</v>
      </c>
      <c r="C32" s="153" t="s">
        <v>8</v>
      </c>
      <c r="D32" s="29">
        <f>63.2*2</f>
        <v>126.4</v>
      </c>
      <c r="E32" s="15">
        <v>0</v>
      </c>
      <c r="F32" s="15">
        <f>D32*E32</f>
        <v>0</v>
      </c>
    </row>
    <row r="33" spans="1:7" s="31" customFormat="1" ht="13" customHeight="1">
      <c r="A33" s="152"/>
      <c r="B33" s="129" t="s">
        <v>238</v>
      </c>
      <c r="C33" s="153"/>
      <c r="D33" s="29"/>
      <c r="E33" s="15"/>
      <c r="F33" s="15"/>
    </row>
    <row r="34" spans="1:7" s="132" customFormat="1" ht="13" customHeight="1">
      <c r="A34" s="13" t="s">
        <v>6</v>
      </c>
      <c r="B34" s="129" t="s">
        <v>10</v>
      </c>
      <c r="C34" s="14"/>
      <c r="D34" s="29"/>
      <c r="E34" s="15"/>
      <c r="F34" s="15"/>
    </row>
    <row r="35" spans="1:7" s="31" customFormat="1" ht="13" customHeight="1">
      <c r="A35" s="13"/>
      <c r="B35" s="128"/>
      <c r="C35" s="14"/>
      <c r="D35" s="28"/>
      <c r="E35" s="32"/>
      <c r="F35" s="15"/>
    </row>
    <row r="36" spans="1:7" s="1" customFormat="1" ht="13" customHeight="1">
      <c r="A36" s="31" t="s">
        <v>7</v>
      </c>
      <c r="B36" s="20" t="s">
        <v>235</v>
      </c>
      <c r="C36" s="153" t="s">
        <v>8</v>
      </c>
      <c r="D36" s="29">
        <f>85.2*2</f>
        <v>170.4</v>
      </c>
      <c r="E36" s="32">
        <v>0</v>
      </c>
      <c r="F36" s="15">
        <f>D36*E36</f>
        <v>0</v>
      </c>
      <c r="G36" s="171"/>
    </row>
    <row r="37" spans="1:7" s="1" customFormat="1" ht="13" customHeight="1">
      <c r="A37" s="13"/>
      <c r="B37" s="20" t="s">
        <v>236</v>
      </c>
      <c r="C37" s="14"/>
      <c r="D37" s="28"/>
      <c r="E37" s="32"/>
      <c r="F37" s="15"/>
      <c r="G37" s="171"/>
    </row>
    <row r="38" spans="1:7" s="1" customFormat="1" ht="13" customHeight="1">
      <c r="A38" s="13" t="s">
        <v>6</v>
      </c>
      <c r="B38" s="12" t="s">
        <v>226</v>
      </c>
      <c r="C38" s="14"/>
      <c r="D38" s="29"/>
      <c r="E38" s="14"/>
      <c r="F38" s="14"/>
      <c r="G38" s="171"/>
    </row>
    <row r="39" spans="1:7" s="31" customFormat="1" ht="13" customHeight="1">
      <c r="A39" s="13"/>
      <c r="B39" s="128"/>
      <c r="C39" s="14"/>
      <c r="D39" s="28"/>
      <c r="E39" s="32"/>
      <c r="F39" s="15"/>
    </row>
    <row r="40" spans="1:7" s="1" customFormat="1" ht="13" customHeight="1">
      <c r="A40" s="31" t="s">
        <v>11</v>
      </c>
      <c r="B40" s="20" t="s">
        <v>241</v>
      </c>
      <c r="C40" s="14" t="s">
        <v>9</v>
      </c>
      <c r="D40" s="28">
        <f>11.1*4*2</f>
        <v>88.8</v>
      </c>
      <c r="E40" s="32">
        <v>0</v>
      </c>
      <c r="F40" s="15">
        <f>D40*E40</f>
        <v>0</v>
      </c>
      <c r="G40" s="171"/>
    </row>
    <row r="41" spans="1:7" s="1" customFormat="1" ht="13" customHeight="1">
      <c r="A41" s="231" t="s">
        <v>16</v>
      </c>
      <c r="B41" s="20" t="s">
        <v>242</v>
      </c>
      <c r="C41" s="14"/>
      <c r="D41" s="28"/>
      <c r="E41" s="32"/>
      <c r="F41" s="15"/>
      <c r="G41" s="171"/>
    </row>
    <row r="42" spans="1:7" s="1" customFormat="1" ht="13" customHeight="1">
      <c r="A42" s="13" t="s">
        <v>6</v>
      </c>
      <c r="B42" s="12" t="s">
        <v>226</v>
      </c>
      <c r="C42" s="14"/>
      <c r="D42" s="29"/>
      <c r="E42" s="14"/>
      <c r="F42" s="14"/>
      <c r="G42" s="171"/>
    </row>
    <row r="43" spans="1:7" s="132" customFormat="1" ht="13" customHeight="1">
      <c r="A43" s="13"/>
      <c r="B43" s="12"/>
      <c r="C43" s="14"/>
      <c r="D43" s="29"/>
      <c r="E43" s="14"/>
      <c r="F43" s="14"/>
    </row>
    <row r="44" spans="1:7" s="31" customFormat="1" ht="13" customHeight="1">
      <c r="A44" s="152" t="s">
        <v>12</v>
      </c>
      <c r="B44" s="129" t="s">
        <v>243</v>
      </c>
      <c r="C44" s="153" t="s">
        <v>9</v>
      </c>
      <c r="D44" s="29">
        <f>(11.1+1+2)*2</f>
        <v>28.2</v>
      </c>
      <c r="E44" s="15">
        <v>0</v>
      </c>
      <c r="F44" s="15">
        <f>D44*E44</f>
        <v>0</v>
      </c>
    </row>
    <row r="45" spans="1:7" s="132" customFormat="1" ht="13" customHeight="1">
      <c r="A45" s="13" t="s">
        <v>6</v>
      </c>
      <c r="B45" s="129" t="s">
        <v>240</v>
      </c>
      <c r="C45" s="153"/>
      <c r="D45" s="29"/>
      <c r="E45" s="15"/>
      <c r="F45" s="15"/>
    </row>
    <row r="46" spans="1:7" s="132" customFormat="1" ht="13" customHeight="1">
      <c r="A46" s="13" t="s">
        <v>6</v>
      </c>
      <c r="B46" s="129" t="s">
        <v>10</v>
      </c>
      <c r="C46" s="14"/>
      <c r="D46" s="29"/>
      <c r="E46" s="15"/>
      <c r="F46" s="15"/>
    </row>
    <row r="47" spans="1:7" s="132" customFormat="1" ht="13" customHeight="1">
      <c r="A47" s="13"/>
      <c r="B47" s="12"/>
      <c r="C47" s="14"/>
      <c r="D47" s="29"/>
      <c r="E47" s="14"/>
      <c r="F47" s="14"/>
    </row>
    <row r="48" spans="1:7" s="31" customFormat="1" ht="13" customHeight="1">
      <c r="A48" s="31" t="s">
        <v>14</v>
      </c>
      <c r="B48" s="12" t="s">
        <v>239</v>
      </c>
      <c r="C48" s="14" t="s">
        <v>9</v>
      </c>
      <c r="D48" s="28">
        <f>1*8</f>
        <v>8</v>
      </c>
      <c r="E48" s="15">
        <v>0</v>
      </c>
      <c r="F48" s="15">
        <f>D48*E48</f>
        <v>0</v>
      </c>
    </row>
    <row r="49" spans="1:6" s="132" customFormat="1" ht="13" customHeight="1">
      <c r="A49" s="13" t="s">
        <v>6</v>
      </c>
      <c r="B49" s="129" t="s">
        <v>130</v>
      </c>
      <c r="C49" s="153"/>
      <c r="D49" s="29"/>
      <c r="E49" s="15"/>
      <c r="F49" s="15"/>
    </row>
    <row r="50" spans="1:6" s="31" customFormat="1" ht="13" customHeight="1">
      <c r="A50" s="13" t="s">
        <v>6</v>
      </c>
      <c r="B50" s="129" t="s">
        <v>10</v>
      </c>
      <c r="C50" s="14"/>
      <c r="D50" s="28"/>
      <c r="E50" s="32"/>
      <c r="F50" s="15"/>
    </row>
    <row r="51" spans="1:6" s="132" customFormat="1" ht="13" customHeight="1">
      <c r="A51" s="13"/>
      <c r="B51" s="12"/>
      <c r="C51" s="14"/>
      <c r="D51" s="29"/>
      <c r="E51" s="14"/>
      <c r="F51" s="14"/>
    </row>
    <row r="52" spans="1:6" s="31" customFormat="1" ht="13" customHeight="1">
      <c r="A52" s="31" t="s">
        <v>14</v>
      </c>
      <c r="B52" s="12" t="s">
        <v>253</v>
      </c>
      <c r="C52" s="14" t="s">
        <v>9</v>
      </c>
      <c r="D52" s="28">
        <f>D103</f>
        <v>37.200000000000003</v>
      </c>
      <c r="E52" s="15">
        <v>0</v>
      </c>
      <c r="F52" s="15">
        <f>D52*E52</f>
        <v>0</v>
      </c>
    </row>
    <row r="53" spans="1:6" s="132" customFormat="1" ht="13" customHeight="1">
      <c r="A53" s="13" t="s">
        <v>6</v>
      </c>
      <c r="B53" s="129" t="s">
        <v>272</v>
      </c>
      <c r="C53" s="153"/>
      <c r="D53" s="29"/>
      <c r="E53" s="15"/>
      <c r="F53" s="15"/>
    </row>
    <row r="54" spans="1:6" s="263" customFormat="1" ht="13" customHeight="1">
      <c r="A54" s="259" t="s">
        <v>6</v>
      </c>
      <c r="B54" s="260" t="s">
        <v>254</v>
      </c>
      <c r="C54" s="261"/>
      <c r="D54" s="262"/>
      <c r="E54" s="261"/>
      <c r="F54" s="261"/>
    </row>
    <row r="55" spans="1:6" s="31" customFormat="1" ht="13" customHeight="1">
      <c r="A55" s="13" t="s">
        <v>6</v>
      </c>
      <c r="B55" s="129" t="s">
        <v>10</v>
      </c>
      <c r="C55" s="14"/>
      <c r="D55" s="28"/>
      <c r="E55" s="32"/>
      <c r="F55" s="15"/>
    </row>
    <row r="56" spans="1:6" s="132" customFormat="1" ht="13" customHeight="1">
      <c r="A56" s="140"/>
      <c r="B56" s="129"/>
      <c r="C56" s="130"/>
      <c r="E56" s="131"/>
      <c r="F56" s="131"/>
    </row>
    <row r="57" spans="1:6" s="31" customFormat="1" ht="13" customHeight="1">
      <c r="A57" s="154" t="s">
        <v>72</v>
      </c>
      <c r="B57" s="155" t="s">
        <v>83</v>
      </c>
      <c r="C57" s="14" t="s">
        <v>71</v>
      </c>
      <c r="D57" s="133">
        <f>(D32*0.03+D36*0.15+D40*0.2*0.08)*1.2</f>
        <v>36.927359999999993</v>
      </c>
      <c r="E57" s="32">
        <v>0</v>
      </c>
      <c r="F57" s="15">
        <f>D57*E57</f>
        <v>0</v>
      </c>
    </row>
    <row r="58" spans="1:6" s="31" customFormat="1" ht="13" customHeight="1">
      <c r="A58" s="154"/>
      <c r="B58" s="155" t="s">
        <v>84</v>
      </c>
      <c r="C58" s="14"/>
      <c r="D58" s="28"/>
      <c r="E58" s="32"/>
      <c r="F58" s="15"/>
    </row>
    <row r="59" spans="1:6" s="31" customFormat="1" ht="13" customHeight="1">
      <c r="A59" s="154"/>
      <c r="B59" s="155" t="s">
        <v>85</v>
      </c>
      <c r="C59" s="14"/>
      <c r="D59" s="28"/>
      <c r="E59" s="32"/>
      <c r="F59" s="15"/>
    </row>
    <row r="60" spans="1:6" s="31" customFormat="1" ht="13" customHeight="1">
      <c r="A60" s="13" t="s">
        <v>6</v>
      </c>
      <c r="B60" s="129" t="s">
        <v>10</v>
      </c>
      <c r="C60" s="14"/>
      <c r="D60" s="28"/>
      <c r="E60" s="32"/>
      <c r="F60" s="15"/>
    </row>
    <row r="61" spans="1:6" s="134" customFormat="1" ht="13" customHeight="1">
      <c r="A61" s="156"/>
      <c r="B61" s="157"/>
      <c r="C61" s="158"/>
      <c r="D61" s="159"/>
      <c r="E61" s="158"/>
      <c r="F61" s="158"/>
    </row>
    <row r="62" spans="1:6" s="134" customFormat="1" ht="13" customHeight="1" thickBot="1">
      <c r="A62" s="227" t="str">
        <f>A29</f>
        <v>2.</v>
      </c>
      <c r="B62" s="161" t="str">
        <f>B29</f>
        <v>RUŠITVENA IN DEMONTAŽNA DELA</v>
      </c>
      <c r="C62" s="160"/>
      <c r="D62" s="162"/>
      <c r="E62" s="163"/>
      <c r="F62" s="163">
        <f>SUM(F31:F61)</f>
        <v>0</v>
      </c>
    </row>
    <row r="63" spans="1:6" s="31" customFormat="1" ht="13" customHeight="1" thickTop="1">
      <c r="A63" s="13"/>
      <c r="B63" s="129"/>
      <c r="C63" s="14"/>
      <c r="D63" s="28"/>
      <c r="E63" s="32"/>
      <c r="F63" s="15"/>
    </row>
    <row r="64" spans="1:6" s="31" customFormat="1" ht="13" customHeight="1">
      <c r="A64" s="13"/>
      <c r="B64" s="129"/>
      <c r="C64" s="14"/>
      <c r="D64" s="28"/>
      <c r="E64" s="32"/>
      <c r="F64" s="15"/>
    </row>
    <row r="65" spans="1:6" s="31" customFormat="1" ht="13" customHeight="1">
      <c r="A65" s="13"/>
      <c r="B65" s="129"/>
      <c r="C65" s="14"/>
      <c r="D65" s="29"/>
      <c r="E65" s="15"/>
      <c r="F65" s="15"/>
    </row>
    <row r="66" spans="1:6" s="134" customFormat="1" ht="13" customHeight="1">
      <c r="A66" s="117" t="s">
        <v>11</v>
      </c>
      <c r="B66" s="127" t="s">
        <v>86</v>
      </c>
      <c r="C66" s="164"/>
      <c r="D66" s="165"/>
      <c r="E66" s="166"/>
      <c r="F66" s="166"/>
    </row>
    <row r="67" spans="1:6" s="134" customFormat="1" ht="13" customHeight="1" thickBot="1">
      <c r="A67" s="122" t="s">
        <v>70</v>
      </c>
      <c r="B67" s="123" t="s">
        <v>0</v>
      </c>
      <c r="C67" s="124" t="s">
        <v>1</v>
      </c>
      <c r="D67" s="125" t="s">
        <v>15</v>
      </c>
      <c r="E67" s="126" t="s">
        <v>2</v>
      </c>
      <c r="F67" s="126" t="s">
        <v>3</v>
      </c>
    </row>
    <row r="68" spans="1:6" s="134" customFormat="1" ht="13" customHeight="1" thickTop="1">
      <c r="B68" s="167"/>
      <c r="C68" s="164"/>
      <c r="D68" s="165"/>
      <c r="E68" s="166"/>
      <c r="F68" s="166"/>
    </row>
    <row r="69" spans="1:6" ht="13" customHeight="1">
      <c r="A69" s="10" t="s">
        <v>4</v>
      </c>
      <c r="B69" s="20" t="s">
        <v>245</v>
      </c>
      <c r="C69" s="3" t="s">
        <v>8</v>
      </c>
      <c r="D69" s="18">
        <f>D213*0.1</f>
        <v>48.545780000000001</v>
      </c>
      <c r="E69" s="5">
        <v>0</v>
      </c>
      <c r="F69" s="5">
        <f>D69*E69</f>
        <v>0</v>
      </c>
    </row>
    <row r="70" spans="1:6" ht="13" customHeight="1">
      <c r="A70" s="19" t="s">
        <v>16</v>
      </c>
      <c r="B70" s="20" t="s">
        <v>246</v>
      </c>
      <c r="D70" s="18"/>
      <c r="E70" s="5"/>
      <c r="F70" s="5"/>
    </row>
    <row r="71" spans="1:6" ht="13" customHeight="1">
      <c r="A71" s="19"/>
      <c r="B71" s="20" t="s">
        <v>247</v>
      </c>
      <c r="D71" s="18"/>
      <c r="E71" s="5"/>
      <c r="F71" s="5"/>
    </row>
    <row r="72" spans="1:6" ht="13" customHeight="1">
      <c r="A72" s="19" t="s">
        <v>16</v>
      </c>
      <c r="B72" s="20" t="s">
        <v>248</v>
      </c>
      <c r="D72" s="18"/>
      <c r="E72" s="5"/>
      <c r="F72" s="5"/>
    </row>
    <row r="73" spans="1:6" ht="13" customHeight="1">
      <c r="A73" s="19" t="s">
        <v>6</v>
      </c>
      <c r="B73" s="20" t="s">
        <v>10</v>
      </c>
      <c r="D73" s="18"/>
      <c r="E73" s="5"/>
      <c r="F73" s="5"/>
    </row>
    <row r="74" spans="1:6" ht="13" customHeight="1">
      <c r="A74" s="19"/>
      <c r="B74" s="6"/>
      <c r="D74" s="18"/>
      <c r="E74" s="5"/>
      <c r="F74" s="5"/>
    </row>
    <row r="75" spans="1:6" ht="13" customHeight="1">
      <c r="A75" s="10" t="s">
        <v>7</v>
      </c>
      <c r="B75" s="20" t="s">
        <v>249</v>
      </c>
      <c r="C75" s="3" t="s">
        <v>8</v>
      </c>
      <c r="D75" s="18">
        <f>D213</f>
        <v>485.45779999999996</v>
      </c>
      <c r="E75" s="5">
        <v>0</v>
      </c>
      <c r="F75" s="5">
        <f>D75*E75</f>
        <v>0</v>
      </c>
    </row>
    <row r="76" spans="1:6" ht="13" customHeight="1">
      <c r="A76" s="19" t="s">
        <v>16</v>
      </c>
      <c r="B76" s="20" t="s">
        <v>250</v>
      </c>
      <c r="D76" s="18"/>
      <c r="E76" s="5"/>
      <c r="F76" s="5"/>
    </row>
    <row r="77" spans="1:6" ht="13" customHeight="1">
      <c r="A77" s="19" t="s">
        <v>16</v>
      </c>
      <c r="B77" s="20" t="s">
        <v>251</v>
      </c>
      <c r="D77" s="18"/>
      <c r="E77" s="5"/>
      <c r="F77" s="5"/>
    </row>
    <row r="78" spans="1:6" ht="13" customHeight="1">
      <c r="A78" s="19" t="s">
        <v>16</v>
      </c>
      <c r="B78" s="20" t="s">
        <v>252</v>
      </c>
      <c r="D78" s="18"/>
      <c r="E78" s="5"/>
      <c r="F78" s="5"/>
    </row>
    <row r="79" spans="1:6" ht="13" customHeight="1">
      <c r="A79" s="19" t="s">
        <v>6</v>
      </c>
      <c r="B79" s="20" t="s">
        <v>10</v>
      </c>
      <c r="D79" s="18"/>
      <c r="E79" s="5"/>
      <c r="F79" s="5"/>
    </row>
    <row r="80" spans="1:6" ht="13" customHeight="1">
      <c r="A80" s="19"/>
      <c r="B80" s="6"/>
      <c r="D80" s="18"/>
      <c r="E80" s="5"/>
      <c r="F80" s="5"/>
    </row>
    <row r="81" spans="1:8" ht="13" customHeight="1">
      <c r="A81" s="17" t="s">
        <v>11</v>
      </c>
      <c r="B81" s="20" t="s">
        <v>244</v>
      </c>
      <c r="C81" s="3" t="s">
        <v>8</v>
      </c>
      <c r="D81" s="18">
        <f>11.1*0.4*8</f>
        <v>35.520000000000003</v>
      </c>
      <c r="E81" s="5">
        <v>0</v>
      </c>
      <c r="F81" s="5">
        <f>D81*E81</f>
        <v>0</v>
      </c>
    </row>
    <row r="82" spans="1:8" ht="13" customHeight="1">
      <c r="A82" s="13" t="s">
        <v>6</v>
      </c>
      <c r="B82" s="129" t="s">
        <v>87</v>
      </c>
      <c r="D82" s="4"/>
      <c r="E82" s="5"/>
      <c r="F82" s="5"/>
    </row>
    <row r="83" spans="1:8" ht="13" customHeight="1">
      <c r="A83" s="13" t="s">
        <v>16</v>
      </c>
      <c r="B83" s="129" t="s">
        <v>88</v>
      </c>
      <c r="D83" s="4"/>
      <c r="E83" s="5"/>
      <c r="F83" s="5"/>
    </row>
    <row r="84" spans="1:8" ht="13" customHeight="1">
      <c r="A84" s="13" t="s">
        <v>16</v>
      </c>
      <c r="B84" s="129" t="s">
        <v>89</v>
      </c>
      <c r="D84" s="4"/>
      <c r="E84" s="5"/>
      <c r="F84" s="5"/>
    </row>
    <row r="85" spans="1:8" ht="13" customHeight="1">
      <c r="A85" s="13"/>
      <c r="B85" s="129" t="s">
        <v>90</v>
      </c>
      <c r="D85" s="4"/>
      <c r="E85" s="5"/>
      <c r="F85" s="5"/>
    </row>
    <row r="86" spans="1:8" ht="13" customHeight="1">
      <c r="A86" s="13" t="s">
        <v>16</v>
      </c>
      <c r="B86" s="128" t="s">
        <v>91</v>
      </c>
      <c r="D86" s="4"/>
      <c r="E86" s="5"/>
      <c r="F86" s="5"/>
    </row>
    <row r="87" spans="1:8" ht="13" customHeight="1">
      <c r="A87" s="13"/>
      <c r="B87" s="128" t="s">
        <v>92</v>
      </c>
      <c r="D87" s="4"/>
      <c r="E87" s="5"/>
      <c r="F87" s="5"/>
    </row>
    <row r="88" spans="1:8" ht="13" customHeight="1">
      <c r="A88" s="13"/>
      <c r="B88" s="128" t="s">
        <v>93</v>
      </c>
      <c r="C88" s="168"/>
      <c r="D88" s="169"/>
      <c r="E88" s="170"/>
      <c r="F88" s="5"/>
    </row>
    <row r="89" spans="1:8" ht="13" customHeight="1">
      <c r="A89" s="13"/>
      <c r="B89" s="128" t="s">
        <v>94</v>
      </c>
      <c r="C89" s="14"/>
      <c r="D89" s="4"/>
      <c r="E89" s="15"/>
      <c r="F89" s="15"/>
    </row>
    <row r="90" spans="1:8" s="31" customFormat="1" ht="13" customHeight="1">
      <c r="A90" s="13" t="s">
        <v>16</v>
      </c>
      <c r="B90" s="128" t="s">
        <v>95</v>
      </c>
      <c r="C90" s="14"/>
      <c r="D90" s="29"/>
      <c r="E90" s="15"/>
      <c r="F90" s="15"/>
      <c r="G90" s="171"/>
      <c r="H90" s="171"/>
    </row>
    <row r="91" spans="1:8" s="31" customFormat="1" ht="13" customHeight="1">
      <c r="A91" s="13" t="s">
        <v>16</v>
      </c>
      <c r="B91" s="128" t="s">
        <v>96</v>
      </c>
      <c r="C91" s="14"/>
      <c r="D91" s="29"/>
      <c r="E91" s="15"/>
      <c r="F91" s="15"/>
      <c r="G91" s="171"/>
      <c r="H91" s="171"/>
    </row>
    <row r="92" spans="1:8" s="31" customFormat="1" ht="13" customHeight="1">
      <c r="A92" s="13"/>
      <c r="B92" s="128" t="s">
        <v>97</v>
      </c>
      <c r="C92" s="14"/>
      <c r="D92" s="29"/>
      <c r="E92" s="15"/>
      <c r="F92" s="15"/>
      <c r="G92" s="171"/>
      <c r="H92" s="171"/>
    </row>
    <row r="93" spans="1:8" s="31" customFormat="1" ht="13" customHeight="1">
      <c r="A93" s="13" t="s">
        <v>6</v>
      </c>
      <c r="B93" s="129" t="s">
        <v>10</v>
      </c>
      <c r="C93" s="14"/>
      <c r="D93" s="29"/>
      <c r="E93" s="15"/>
      <c r="F93" s="15"/>
    </row>
    <row r="94" spans="1:8" s="134" customFormat="1" ht="13" customHeight="1">
      <c r="A94" s="156"/>
      <c r="B94" s="157"/>
      <c r="C94" s="158"/>
      <c r="D94" s="159"/>
      <c r="E94" s="158"/>
      <c r="F94" s="158"/>
    </row>
    <row r="95" spans="1:8" s="134" customFormat="1" ht="13" customHeight="1" thickBot="1">
      <c r="A95" s="226" t="str">
        <f>A66</f>
        <v>3.</v>
      </c>
      <c r="B95" s="175" t="str">
        <f>B66</f>
        <v>ZIDARSKA DELA</v>
      </c>
      <c r="C95" s="176"/>
      <c r="D95" s="177"/>
      <c r="E95" s="178"/>
      <c r="F95" s="178">
        <f>SUM(F68:F94)</f>
        <v>0</v>
      </c>
    </row>
    <row r="96" spans="1:8" s="31" customFormat="1" ht="13" customHeight="1" thickTop="1">
      <c r="A96" s="172"/>
      <c r="B96" s="179"/>
      <c r="C96" s="14"/>
      <c r="D96" s="28"/>
      <c r="E96" s="32"/>
      <c r="F96" s="15"/>
      <c r="G96" s="174"/>
    </row>
    <row r="97" spans="1:14" s="31" customFormat="1" ht="13" customHeight="1">
      <c r="A97" s="172"/>
      <c r="B97" s="179"/>
      <c r="C97" s="14"/>
      <c r="D97" s="28"/>
      <c r="E97" s="32"/>
      <c r="F97" s="15"/>
      <c r="G97" s="174"/>
    </row>
    <row r="98" spans="1:14" s="134" customFormat="1" ht="13" customHeight="1">
      <c r="B98" s="167"/>
      <c r="C98" s="164"/>
      <c r="D98" s="165"/>
      <c r="E98" s="164"/>
      <c r="F98" s="164"/>
    </row>
    <row r="99" spans="1:14" s="134" customFormat="1" ht="13" customHeight="1">
      <c r="A99" s="117" t="s">
        <v>11</v>
      </c>
      <c r="B99" s="127" t="s">
        <v>255</v>
      </c>
      <c r="C99" s="164"/>
      <c r="D99" s="165"/>
      <c r="E99" s="166"/>
      <c r="F99" s="166"/>
    </row>
    <row r="100" spans="1:14" s="134" customFormat="1" ht="13" customHeight="1" thickBot="1">
      <c r="A100" s="122" t="s">
        <v>70</v>
      </c>
      <c r="B100" s="123" t="s">
        <v>0</v>
      </c>
      <c r="C100" s="124" t="s">
        <v>1</v>
      </c>
      <c r="D100" s="125" t="s">
        <v>15</v>
      </c>
      <c r="E100" s="126" t="s">
        <v>2</v>
      </c>
      <c r="F100" s="126" t="s">
        <v>3</v>
      </c>
    </row>
    <row r="101" spans="1:14" s="134" customFormat="1" ht="13" customHeight="1" thickTop="1">
      <c r="A101" s="264"/>
      <c r="B101" s="167"/>
      <c r="C101" s="164"/>
      <c r="D101" s="165"/>
      <c r="E101" s="164"/>
      <c r="F101" s="164"/>
    </row>
    <row r="102" spans="1:14" s="134" customFormat="1" ht="13" customHeight="1">
      <c r="A102" s="282" t="s">
        <v>4</v>
      </c>
      <c r="B102" s="283" t="s">
        <v>267</v>
      </c>
      <c r="C102" s="284"/>
      <c r="D102" s="285"/>
      <c r="E102" s="286"/>
      <c r="F102" s="287"/>
    </row>
    <row r="103" spans="1:14" s="134" customFormat="1" ht="13" customHeight="1">
      <c r="A103" s="288" t="s">
        <v>16</v>
      </c>
      <c r="B103" s="283" t="s">
        <v>268</v>
      </c>
      <c r="C103" s="284" t="s">
        <v>9</v>
      </c>
      <c r="D103" s="285">
        <f>(7.8+1.5)*4</f>
        <v>37.200000000000003</v>
      </c>
      <c r="E103" s="286">
        <v>0</v>
      </c>
      <c r="F103" s="287">
        <f>D103*E103</f>
        <v>0</v>
      </c>
    </row>
    <row r="104" spans="1:14" s="134" customFormat="1" ht="13" customHeight="1">
      <c r="A104" s="259" t="s">
        <v>6</v>
      </c>
      <c r="B104" s="283" t="s">
        <v>269</v>
      </c>
      <c r="C104" s="284"/>
      <c r="D104" s="285"/>
      <c r="E104" s="286"/>
      <c r="F104" s="287"/>
    </row>
    <row r="105" spans="1:14" s="134" customFormat="1" ht="13" customHeight="1">
      <c r="A105" s="259"/>
      <c r="B105" s="283" t="s">
        <v>270</v>
      </c>
      <c r="C105" s="284"/>
      <c r="D105" s="285"/>
      <c r="E105" s="286"/>
      <c r="F105" s="287"/>
    </row>
    <row r="106" spans="1:14" s="134" customFormat="1" ht="13" customHeight="1">
      <c r="A106" s="259" t="s">
        <v>6</v>
      </c>
      <c r="B106" s="260" t="s">
        <v>254</v>
      </c>
      <c r="C106" s="261"/>
      <c r="D106" s="262"/>
      <c r="E106" s="261"/>
      <c r="F106" s="261"/>
    </row>
    <row r="107" spans="1:14" s="134" customFormat="1" ht="13" customHeight="1">
      <c r="A107" s="288" t="s">
        <v>6</v>
      </c>
      <c r="B107" s="260" t="s">
        <v>10</v>
      </c>
      <c r="C107" s="284"/>
      <c r="D107" s="285"/>
      <c r="E107" s="286"/>
      <c r="F107" s="287"/>
    </row>
    <row r="108" spans="1:14" customFormat="1" ht="13" customHeight="1">
      <c r="A108" s="267"/>
      <c r="B108" s="268"/>
      <c r="C108" s="269"/>
      <c r="D108" s="270"/>
      <c r="E108" s="269"/>
      <c r="F108" s="269"/>
    </row>
    <row r="109" spans="1:14" s="134" customFormat="1" ht="13" customHeight="1">
      <c r="A109" s="271" t="s">
        <v>7</v>
      </c>
      <c r="B109" s="266" t="s">
        <v>256</v>
      </c>
      <c r="C109" s="272"/>
      <c r="D109" s="165"/>
      <c r="E109" s="166"/>
      <c r="F109" s="166"/>
    </row>
    <row r="110" spans="1:14" s="134" customFormat="1" ht="13" customHeight="1">
      <c r="A110" s="265" t="s">
        <v>16</v>
      </c>
      <c r="B110" s="233" t="s">
        <v>271</v>
      </c>
      <c r="C110" s="272" t="s">
        <v>9</v>
      </c>
      <c r="D110" s="165">
        <f>1*8</f>
        <v>8</v>
      </c>
      <c r="E110" s="166">
        <v>0</v>
      </c>
      <c r="F110" s="166">
        <f>D110*E110</f>
        <v>0</v>
      </c>
      <c r="G110" s="271"/>
      <c r="H110" s="271"/>
      <c r="I110" s="271"/>
      <c r="J110" s="271"/>
      <c r="K110" s="271"/>
      <c r="L110" s="271"/>
      <c r="M110" s="271"/>
      <c r="N110" s="271"/>
    </row>
    <row r="111" spans="1:14" s="134" customFormat="1" ht="13" customHeight="1">
      <c r="A111" s="265" t="s">
        <v>6</v>
      </c>
      <c r="B111" s="273" t="s">
        <v>257</v>
      </c>
      <c r="C111" s="164"/>
      <c r="D111" s="165"/>
      <c r="E111" s="166"/>
      <c r="F111" s="166"/>
    </row>
    <row r="112" spans="1:14" s="263" customFormat="1" ht="13" customHeight="1">
      <c r="A112" s="274" t="s">
        <v>6</v>
      </c>
      <c r="B112" s="275" t="s">
        <v>258</v>
      </c>
      <c r="C112" s="261"/>
      <c r="D112" s="262"/>
      <c r="E112" s="276"/>
      <c r="F112" s="276"/>
      <c r="I112" s="277"/>
      <c r="J112" s="277"/>
      <c r="K112" s="277"/>
      <c r="L112" s="277"/>
      <c r="M112" s="277"/>
      <c r="N112" s="277"/>
    </row>
    <row r="113" spans="1:14" s="263" customFormat="1" ht="13" customHeight="1">
      <c r="A113" s="274"/>
      <c r="B113" s="275" t="s">
        <v>259</v>
      </c>
      <c r="C113" s="261"/>
      <c r="D113" s="262"/>
      <c r="E113" s="276"/>
      <c r="F113" s="276"/>
      <c r="I113" s="277"/>
      <c r="J113" s="277"/>
      <c r="K113" s="277"/>
      <c r="L113" s="277"/>
      <c r="M113" s="277"/>
      <c r="N113" s="277"/>
    </row>
    <row r="114" spans="1:14" s="263" customFormat="1" ht="13" customHeight="1">
      <c r="A114" s="274"/>
      <c r="B114" s="275" t="s">
        <v>260</v>
      </c>
      <c r="C114" s="261"/>
      <c r="D114" s="262"/>
      <c r="E114" s="276"/>
      <c r="F114" s="276"/>
      <c r="I114" s="277"/>
      <c r="J114" s="277"/>
      <c r="K114" s="277"/>
      <c r="L114" s="277"/>
      <c r="M114" s="277"/>
      <c r="N114" s="277"/>
    </row>
    <row r="115" spans="1:14" s="263" customFormat="1" ht="13" customHeight="1">
      <c r="A115" s="274" t="s">
        <v>16</v>
      </c>
      <c r="B115" s="275" t="s">
        <v>261</v>
      </c>
      <c r="C115" s="261"/>
      <c r="D115" s="262"/>
      <c r="E115" s="276"/>
      <c r="F115" s="276"/>
      <c r="J115" s="277"/>
      <c r="K115" s="277"/>
      <c r="L115" s="277"/>
      <c r="M115" s="277"/>
      <c r="N115" s="277"/>
    </row>
    <row r="116" spans="1:14" s="263" customFormat="1" ht="13" customHeight="1">
      <c r="A116" s="274" t="s">
        <v>16</v>
      </c>
      <c r="B116" s="260" t="s">
        <v>262</v>
      </c>
      <c r="C116" s="261"/>
      <c r="D116" s="262"/>
      <c r="E116" s="276"/>
      <c r="F116" s="276"/>
      <c r="J116" s="277"/>
      <c r="K116" s="277"/>
      <c r="L116" s="277"/>
      <c r="M116" s="277"/>
      <c r="N116" s="277"/>
    </row>
    <row r="117" spans="1:14" s="263" customFormat="1" ht="13" customHeight="1">
      <c r="A117" s="274"/>
      <c r="B117" s="260" t="s">
        <v>263</v>
      </c>
      <c r="C117" s="261"/>
      <c r="D117" s="262"/>
      <c r="E117" s="276"/>
      <c r="F117" s="276"/>
      <c r="J117" s="277"/>
      <c r="K117" s="277"/>
      <c r="L117" s="277"/>
      <c r="M117" s="277"/>
      <c r="N117" s="277"/>
    </row>
    <row r="118" spans="1:14" s="263" customFormat="1" ht="13" customHeight="1">
      <c r="A118" s="274"/>
      <c r="B118" s="260" t="s">
        <v>264</v>
      </c>
      <c r="C118" s="261"/>
      <c r="D118" s="262"/>
      <c r="E118" s="276"/>
      <c r="F118" s="276"/>
      <c r="J118" s="277"/>
      <c r="K118" s="277"/>
      <c r="L118" s="277"/>
      <c r="M118" s="277"/>
      <c r="N118" s="277"/>
    </row>
    <row r="119" spans="1:14" s="263" customFormat="1" ht="13" customHeight="1">
      <c r="A119" s="274" t="s">
        <v>16</v>
      </c>
      <c r="B119" s="260" t="s">
        <v>265</v>
      </c>
      <c r="C119" s="261"/>
      <c r="D119" s="262"/>
      <c r="E119" s="276"/>
      <c r="F119" s="276"/>
      <c r="J119" s="277"/>
      <c r="K119" s="277"/>
      <c r="L119" s="277"/>
      <c r="M119" s="277"/>
      <c r="N119" s="277"/>
    </row>
    <row r="120" spans="1:14" s="134" customFormat="1" ht="13" customHeight="1">
      <c r="A120" s="265" t="s">
        <v>6</v>
      </c>
      <c r="B120" s="167" t="s">
        <v>10</v>
      </c>
      <c r="C120" s="164"/>
      <c r="D120" s="165"/>
      <c r="E120" s="166"/>
      <c r="F120" s="166"/>
    </row>
    <row r="121" spans="1:14" s="134" customFormat="1" ht="13" customHeight="1">
      <c r="A121" s="278"/>
      <c r="B121" s="279"/>
      <c r="C121" s="158"/>
      <c r="D121" s="159"/>
      <c r="E121" s="280"/>
      <c r="F121" s="280"/>
    </row>
    <row r="122" spans="1:14" s="134" customFormat="1" ht="13" customHeight="1" thickBot="1">
      <c r="A122" s="281"/>
      <c r="B122" s="175" t="s">
        <v>266</v>
      </c>
      <c r="C122" s="176"/>
      <c r="D122" s="177"/>
      <c r="E122" s="178"/>
      <c r="F122" s="178">
        <f>SUM(F101:F121)</f>
        <v>0</v>
      </c>
    </row>
    <row r="123" spans="1:14" s="134" customFormat="1" ht="13" customHeight="1" thickTop="1">
      <c r="B123" s="167"/>
      <c r="C123" s="164"/>
      <c r="D123" s="165"/>
      <c r="E123" s="164"/>
      <c r="F123" s="164"/>
    </row>
    <row r="124" spans="1:14" s="31" customFormat="1" ht="13" customHeight="1">
      <c r="A124" s="172"/>
      <c r="B124" s="179"/>
      <c r="C124" s="14"/>
      <c r="D124" s="28"/>
      <c r="E124" s="32"/>
      <c r="F124" s="15"/>
      <c r="G124" s="174"/>
    </row>
    <row r="125" spans="1:14" s="31" customFormat="1" ht="13" customHeight="1">
      <c r="A125" s="172"/>
      <c r="B125" s="179"/>
      <c r="C125" s="14"/>
      <c r="D125" s="28"/>
      <c r="E125" s="32"/>
      <c r="F125" s="15"/>
      <c r="G125" s="174"/>
    </row>
    <row r="126" spans="1:14" s="31" customFormat="1" ht="13" customHeight="1">
      <c r="A126" s="172"/>
      <c r="B126" s="179"/>
      <c r="C126" s="14"/>
      <c r="D126" s="28"/>
      <c r="E126" s="32"/>
      <c r="F126" s="15"/>
      <c r="G126" s="174"/>
    </row>
    <row r="127" spans="1:14" s="134" customFormat="1" ht="13" customHeight="1">
      <c r="A127" s="117" t="s">
        <v>14</v>
      </c>
      <c r="B127" s="127" t="s">
        <v>76</v>
      </c>
      <c r="C127" s="164"/>
      <c r="D127" s="165"/>
      <c r="E127" s="166"/>
      <c r="F127" s="166"/>
    </row>
    <row r="128" spans="1:14" s="134" customFormat="1" ht="13" customHeight="1" thickBot="1">
      <c r="A128" s="122" t="s">
        <v>70</v>
      </c>
      <c r="B128" s="123" t="s">
        <v>0</v>
      </c>
      <c r="C128" s="124" t="s">
        <v>1</v>
      </c>
      <c r="D128" s="125" t="s">
        <v>15</v>
      </c>
      <c r="E128" s="126" t="s">
        <v>2</v>
      </c>
      <c r="F128" s="126" t="s">
        <v>3</v>
      </c>
    </row>
    <row r="129" spans="1:6" s="134" customFormat="1" ht="13" customHeight="1" thickTop="1">
      <c r="B129" s="167"/>
      <c r="C129" s="164"/>
      <c r="D129" s="165"/>
      <c r="E129" s="166"/>
      <c r="F129" s="166"/>
    </row>
    <row r="130" spans="1:6" s="263" customFormat="1" ht="13" customHeight="1">
      <c r="A130" s="289" t="s">
        <v>4</v>
      </c>
      <c r="B130" s="283" t="s">
        <v>75</v>
      </c>
      <c r="C130" s="284" t="s">
        <v>9</v>
      </c>
      <c r="D130" s="290">
        <f>D103</f>
        <v>37.200000000000003</v>
      </c>
      <c r="E130" s="286">
        <v>0</v>
      </c>
      <c r="F130" s="287">
        <f>D130*E130</f>
        <v>0</v>
      </c>
    </row>
    <row r="131" spans="1:6" s="263" customFormat="1" ht="13" customHeight="1">
      <c r="A131" s="291" t="s">
        <v>16</v>
      </c>
      <c r="B131" s="283" t="s">
        <v>273</v>
      </c>
      <c r="C131" s="284"/>
      <c r="D131" s="285"/>
      <c r="E131" s="286"/>
      <c r="F131" s="287"/>
    </row>
    <row r="132" spans="1:6" s="263" customFormat="1" ht="13" customHeight="1">
      <c r="A132" s="291"/>
      <c r="B132" s="283" t="s">
        <v>274</v>
      </c>
      <c r="C132" s="284"/>
      <c r="D132" s="285"/>
      <c r="E132" s="286"/>
      <c r="F132" s="287"/>
    </row>
    <row r="133" spans="1:6" s="263" customFormat="1" ht="13" customHeight="1">
      <c r="A133" s="288" t="s">
        <v>16</v>
      </c>
      <c r="B133" s="292" t="s">
        <v>275</v>
      </c>
      <c r="C133" s="284"/>
      <c r="D133" s="285"/>
      <c r="E133" s="286"/>
      <c r="F133" s="287"/>
    </row>
    <row r="134" spans="1:6" s="263" customFormat="1" ht="13" customHeight="1">
      <c r="A134" s="288"/>
      <c r="B134" s="292" t="s">
        <v>276</v>
      </c>
      <c r="C134" s="284"/>
      <c r="D134" s="285"/>
      <c r="E134" s="286"/>
      <c r="F134" s="287"/>
    </row>
    <row r="135" spans="1:6" s="263" customFormat="1" ht="13" customHeight="1">
      <c r="A135" s="291" t="s">
        <v>16</v>
      </c>
      <c r="B135" s="292" t="s">
        <v>277</v>
      </c>
      <c r="C135" s="284"/>
      <c r="D135" s="285"/>
      <c r="E135" s="286"/>
      <c r="F135" s="287"/>
    </row>
    <row r="136" spans="1:6" s="263" customFormat="1" ht="13" customHeight="1">
      <c r="A136" s="259" t="s">
        <v>6</v>
      </c>
      <c r="B136" s="260" t="s">
        <v>278</v>
      </c>
      <c r="C136" s="261"/>
      <c r="D136" s="262"/>
      <c r="E136" s="261"/>
      <c r="F136" s="261"/>
    </row>
    <row r="137" spans="1:6" s="263" customFormat="1" ht="13" customHeight="1">
      <c r="A137" s="259" t="s">
        <v>6</v>
      </c>
      <c r="B137" s="260" t="s">
        <v>10</v>
      </c>
      <c r="C137" s="261"/>
      <c r="D137" s="262"/>
      <c r="E137" s="261"/>
      <c r="F137" s="261"/>
    </row>
    <row r="138" spans="1:6" s="263" customFormat="1" ht="13" customHeight="1">
      <c r="A138" s="259"/>
      <c r="B138" s="260"/>
      <c r="C138" s="261"/>
      <c r="D138" s="262"/>
      <c r="E138" s="261"/>
      <c r="F138" s="261"/>
    </row>
    <row r="139" spans="1:6" s="263" customFormat="1" ht="13" customHeight="1">
      <c r="A139" s="317" t="s">
        <v>7</v>
      </c>
      <c r="B139" s="304" t="s">
        <v>355</v>
      </c>
      <c r="C139" s="318"/>
      <c r="D139" s="319"/>
      <c r="E139" s="320"/>
      <c r="F139" s="320"/>
    </row>
    <row r="140" spans="1:6" s="263" customFormat="1" ht="13" customHeight="1">
      <c r="A140" s="253" t="s">
        <v>16</v>
      </c>
      <c r="B140" s="139" t="s">
        <v>354</v>
      </c>
      <c r="C140" s="254" t="s">
        <v>13</v>
      </c>
      <c r="D140" s="254">
        <v>1</v>
      </c>
      <c r="E140" s="203">
        <v>0</v>
      </c>
      <c r="F140" s="299">
        <f>D140*E140</f>
        <v>0</v>
      </c>
    </row>
    <row r="141" spans="1:6" s="263" customFormat="1" ht="13" customHeight="1">
      <c r="A141" s="253" t="s">
        <v>6</v>
      </c>
      <c r="B141" s="321" t="s">
        <v>353</v>
      </c>
      <c r="C141" s="254"/>
      <c r="D141" s="322"/>
      <c r="E141" s="299"/>
      <c r="F141" s="299"/>
    </row>
    <row r="142" spans="1:6" s="263" customFormat="1" ht="13" customHeight="1">
      <c r="A142" s="253"/>
      <c r="B142" s="321" t="s">
        <v>352</v>
      </c>
      <c r="C142" s="254"/>
      <c r="D142" s="322"/>
      <c r="E142" s="299"/>
      <c r="F142" s="299"/>
    </row>
    <row r="143" spans="1:6" s="263" customFormat="1" ht="13" customHeight="1">
      <c r="A143" s="259" t="s">
        <v>6</v>
      </c>
      <c r="B143" s="260" t="s">
        <v>10</v>
      </c>
      <c r="C143" s="284"/>
      <c r="D143" s="305"/>
      <c r="E143" s="286"/>
      <c r="F143" s="287"/>
    </row>
    <row r="144" spans="1:6" s="134" customFormat="1" ht="13" customHeight="1">
      <c r="A144" s="156"/>
      <c r="B144" s="157"/>
      <c r="C144" s="158"/>
      <c r="D144" s="159"/>
      <c r="E144" s="158"/>
      <c r="F144" s="158"/>
    </row>
    <row r="145" spans="1:6" s="134" customFormat="1" ht="13" customHeight="1" thickBot="1">
      <c r="A145" s="226" t="str">
        <f>A127</f>
        <v>5.</v>
      </c>
      <c r="B145" s="175" t="str">
        <f>B127</f>
        <v>KLJUČAVNIČARSKA DELA</v>
      </c>
      <c r="C145" s="176"/>
      <c r="D145" s="177"/>
      <c r="E145" s="178"/>
      <c r="F145" s="178">
        <f>SUM(F129:F144)</f>
        <v>0</v>
      </c>
    </row>
    <row r="146" spans="1:6" s="31" customFormat="1" ht="13" customHeight="1" thickTop="1">
      <c r="B146" s="12"/>
      <c r="C146" s="14"/>
      <c r="D146" s="29"/>
      <c r="E146" s="14"/>
      <c r="F146" s="14"/>
    </row>
    <row r="147" spans="1:6" s="31" customFormat="1" ht="13" customHeight="1">
      <c r="B147" s="12"/>
      <c r="C147" s="14"/>
      <c r="D147" s="29"/>
      <c r="E147" s="14"/>
      <c r="F147" s="14"/>
    </row>
    <row r="148" spans="1:6" s="263" customFormat="1" ht="13" customHeight="1">
      <c r="A148" s="242"/>
      <c r="B148" s="248"/>
      <c r="C148" s="239"/>
      <c r="D148" s="240"/>
      <c r="E148" s="239"/>
      <c r="F148" s="239"/>
    </row>
    <row r="149" spans="1:6" s="263" customFormat="1" ht="13" customHeight="1">
      <c r="A149" s="237" t="s">
        <v>72</v>
      </c>
      <c r="B149" s="238" t="s">
        <v>279</v>
      </c>
      <c r="C149" s="239"/>
      <c r="D149" s="240"/>
      <c r="E149" s="241"/>
      <c r="F149" s="241"/>
    </row>
    <row r="150" spans="1:6" s="263" customFormat="1" ht="13" customHeight="1" thickBot="1">
      <c r="A150" s="243" t="s">
        <v>70</v>
      </c>
      <c r="B150" s="244" t="s">
        <v>0</v>
      </c>
      <c r="C150" s="245" t="s">
        <v>1</v>
      </c>
      <c r="D150" s="246" t="s">
        <v>15</v>
      </c>
      <c r="E150" s="247" t="s">
        <v>2</v>
      </c>
      <c r="F150" s="247" t="s">
        <v>3</v>
      </c>
    </row>
    <row r="151" spans="1:6" s="263" customFormat="1" ht="13" customHeight="1" thickTop="1">
      <c r="A151" s="242"/>
      <c r="B151" s="293"/>
      <c r="C151" s="239"/>
      <c r="D151" s="240"/>
      <c r="E151" s="239"/>
      <c r="F151" s="239"/>
    </row>
    <row r="152" spans="1:6" s="263" customFormat="1" ht="13" customHeight="1">
      <c r="A152" s="294" t="s">
        <v>280</v>
      </c>
      <c r="B152" s="344" t="s">
        <v>281</v>
      </c>
      <c r="C152" s="344"/>
      <c r="D152" s="344"/>
      <c r="E152" s="344"/>
      <c r="F152" s="344"/>
    </row>
    <row r="153" spans="1:6" s="263" customFormat="1" ht="13" customHeight="1">
      <c r="A153" s="295"/>
      <c r="B153" s="345" t="s">
        <v>282</v>
      </c>
      <c r="C153" s="345"/>
      <c r="D153" s="345"/>
      <c r="E153" s="345"/>
      <c r="F153" s="345"/>
    </row>
    <row r="154" spans="1:6" s="263" customFormat="1" ht="13" customHeight="1">
      <c r="A154" s="295"/>
      <c r="B154" s="346" t="s">
        <v>283</v>
      </c>
      <c r="C154" s="346"/>
      <c r="D154" s="346"/>
      <c r="E154" s="346"/>
      <c r="F154" s="346"/>
    </row>
    <row r="155" spans="1:6" s="263" customFormat="1" ht="13" customHeight="1">
      <c r="A155" s="297"/>
      <c r="B155" s="347" t="s">
        <v>284</v>
      </c>
      <c r="C155" s="347"/>
      <c r="D155" s="347"/>
      <c r="E155" s="347"/>
      <c r="F155" s="347"/>
    </row>
    <row r="156" spans="1:6" s="263" customFormat="1" ht="13" customHeight="1">
      <c r="B156" s="296"/>
      <c r="C156" s="296"/>
      <c r="D156" s="296"/>
      <c r="E156" s="296"/>
      <c r="F156" s="296"/>
    </row>
    <row r="157" spans="1:6" s="263" customFormat="1" ht="13" customHeight="1">
      <c r="A157" s="214" t="s">
        <v>4</v>
      </c>
      <c r="B157" s="218" t="s">
        <v>285</v>
      </c>
      <c r="C157" s="200" t="s">
        <v>8</v>
      </c>
      <c r="D157" s="285">
        <f>D158</f>
        <v>39.200000000000003</v>
      </c>
      <c r="E157" s="202">
        <v>0</v>
      </c>
      <c r="F157" s="203">
        <f>D157*E157</f>
        <v>0</v>
      </c>
    </row>
    <row r="158" spans="1:6" s="263" customFormat="1" ht="13" customHeight="1">
      <c r="A158" s="138" t="s">
        <v>6</v>
      </c>
      <c r="B158" s="137" t="s">
        <v>286</v>
      </c>
      <c r="C158" s="254"/>
      <c r="D158" s="298">
        <f>19.6*1*2</f>
        <v>39.200000000000003</v>
      </c>
      <c r="E158" s="299"/>
      <c r="F158" s="299"/>
    </row>
    <row r="159" spans="1:6" s="263" customFormat="1" ht="13" customHeight="1">
      <c r="A159" s="205" t="s">
        <v>6</v>
      </c>
      <c r="B159" s="218" t="s">
        <v>287</v>
      </c>
      <c r="C159" s="200"/>
      <c r="D159" s="201"/>
      <c r="E159" s="202"/>
      <c r="F159" s="203"/>
    </row>
    <row r="160" spans="1:6" s="263" customFormat="1" ht="13" customHeight="1">
      <c r="A160" s="205"/>
      <c r="B160" s="218" t="s">
        <v>288</v>
      </c>
      <c r="C160" s="200"/>
      <c r="D160" s="201"/>
      <c r="E160" s="202"/>
      <c r="F160" s="203"/>
    </row>
    <row r="161" spans="1:6" s="263" customFormat="1" ht="13" customHeight="1">
      <c r="A161" s="205" t="s">
        <v>16</v>
      </c>
      <c r="B161" s="139" t="s">
        <v>289</v>
      </c>
      <c r="C161" s="200"/>
      <c r="D161" s="201"/>
      <c r="E161" s="202"/>
      <c r="F161" s="203"/>
    </row>
    <row r="162" spans="1:6" s="263" customFormat="1" ht="13" customHeight="1">
      <c r="A162" s="205" t="s">
        <v>16</v>
      </c>
      <c r="B162" s="139" t="s">
        <v>290</v>
      </c>
      <c r="C162" s="200"/>
      <c r="D162" s="201"/>
      <c r="E162" s="202"/>
      <c r="F162" s="203"/>
    </row>
    <row r="163" spans="1:6" s="263" customFormat="1" ht="13" customHeight="1">
      <c r="A163" s="205" t="s">
        <v>16</v>
      </c>
      <c r="B163" s="218" t="s">
        <v>291</v>
      </c>
      <c r="C163" s="200"/>
      <c r="D163" s="201"/>
      <c r="E163" s="202"/>
      <c r="F163" s="203"/>
    </row>
    <row r="164" spans="1:6" s="263" customFormat="1" ht="13" customHeight="1">
      <c r="A164" s="205" t="s">
        <v>16</v>
      </c>
      <c r="B164" s="218" t="s">
        <v>292</v>
      </c>
      <c r="C164" s="200"/>
      <c r="D164" s="201"/>
      <c r="E164" s="202"/>
      <c r="F164" s="203"/>
    </row>
    <row r="165" spans="1:6" s="263" customFormat="1" ht="13" customHeight="1">
      <c r="A165" s="205" t="s">
        <v>16</v>
      </c>
      <c r="B165" s="139" t="s">
        <v>293</v>
      </c>
      <c r="C165" s="200"/>
      <c r="D165" s="201"/>
      <c r="E165" s="202"/>
      <c r="F165" s="203"/>
    </row>
    <row r="166" spans="1:6" s="263" customFormat="1" ht="13" customHeight="1">
      <c r="A166" s="205" t="s">
        <v>16</v>
      </c>
      <c r="B166" s="137" t="s">
        <v>294</v>
      </c>
      <c r="C166" s="200"/>
      <c r="D166" s="201"/>
      <c r="E166" s="202"/>
      <c r="F166" s="203"/>
    </row>
    <row r="167" spans="1:6" s="263" customFormat="1" ht="13" customHeight="1">
      <c r="A167" s="205"/>
      <c r="B167" s="137" t="s">
        <v>295</v>
      </c>
      <c r="C167" s="200"/>
      <c r="D167" s="201"/>
      <c r="E167" s="202"/>
      <c r="F167" s="203"/>
    </row>
    <row r="168" spans="1:6" s="263" customFormat="1" ht="13" customHeight="1">
      <c r="A168" s="205" t="s">
        <v>16</v>
      </c>
      <c r="B168" s="218" t="s">
        <v>296</v>
      </c>
      <c r="C168" s="200"/>
      <c r="D168" s="201"/>
      <c r="E168" s="202"/>
      <c r="F168" s="203"/>
    </row>
    <row r="169" spans="1:6" s="263" customFormat="1" ht="13" customHeight="1">
      <c r="A169" s="205"/>
      <c r="B169" s="218" t="s">
        <v>297</v>
      </c>
      <c r="C169" s="200"/>
      <c r="D169" s="201"/>
      <c r="E169" s="202"/>
      <c r="F169" s="203"/>
    </row>
    <row r="170" spans="1:6" s="263" customFormat="1" ht="13" customHeight="1">
      <c r="A170" s="205" t="s">
        <v>16</v>
      </c>
      <c r="B170" s="218" t="s">
        <v>298</v>
      </c>
      <c r="C170" s="200"/>
      <c r="D170" s="201"/>
      <c r="E170" s="202"/>
      <c r="F170" s="203"/>
    </row>
    <row r="171" spans="1:6" s="263" customFormat="1" ht="13" customHeight="1">
      <c r="A171" s="205"/>
      <c r="B171" s="218" t="s">
        <v>299</v>
      </c>
      <c r="C171" s="200"/>
      <c r="D171" s="201"/>
      <c r="E171" s="202"/>
      <c r="F171" s="203"/>
    </row>
    <row r="172" spans="1:6" s="263" customFormat="1" ht="13" customHeight="1">
      <c r="A172" s="205" t="s">
        <v>16</v>
      </c>
      <c r="B172" s="218" t="s">
        <v>300</v>
      </c>
      <c r="C172" s="200"/>
      <c r="D172" s="201"/>
      <c r="E172" s="202"/>
      <c r="F172" s="203"/>
    </row>
    <row r="173" spans="1:6" s="263" customFormat="1" ht="13" customHeight="1">
      <c r="A173" s="205"/>
      <c r="B173" s="218" t="s">
        <v>301</v>
      </c>
      <c r="C173" s="200"/>
      <c r="D173" s="201"/>
      <c r="E173" s="202"/>
      <c r="F173" s="203"/>
    </row>
    <row r="174" spans="1:6" s="263" customFormat="1" ht="13" customHeight="1">
      <c r="A174" s="205" t="s">
        <v>6</v>
      </c>
      <c r="B174" s="139" t="s">
        <v>376</v>
      </c>
      <c r="C174" s="200"/>
      <c r="D174" s="201"/>
      <c r="E174" s="202"/>
      <c r="F174" s="203"/>
    </row>
    <row r="175" spans="1:6" s="263" customFormat="1" ht="13" customHeight="1">
      <c r="A175" s="205" t="s">
        <v>6</v>
      </c>
      <c r="B175" s="139" t="s">
        <v>10</v>
      </c>
      <c r="C175" s="200"/>
      <c r="D175" s="201"/>
      <c r="E175" s="202"/>
      <c r="F175" s="203"/>
    </row>
    <row r="176" spans="1:6" s="242" customFormat="1" ht="13" customHeight="1">
      <c r="A176" s="288"/>
      <c r="B176" s="283"/>
      <c r="C176" s="284"/>
      <c r="D176" s="285"/>
      <c r="E176" s="286"/>
      <c r="F176" s="287"/>
    </row>
    <row r="177" spans="1:6" s="263" customFormat="1" ht="13" customHeight="1">
      <c r="A177" s="282" t="s">
        <v>7</v>
      </c>
      <c r="B177" s="292" t="s">
        <v>285</v>
      </c>
      <c r="C177" s="284"/>
      <c r="D177" s="285"/>
      <c r="E177" s="286"/>
      <c r="F177" s="287"/>
    </row>
    <row r="178" spans="1:6" s="263" customFormat="1" ht="13" customHeight="1">
      <c r="A178" s="274" t="s">
        <v>6</v>
      </c>
      <c r="B178" s="260" t="s">
        <v>302</v>
      </c>
      <c r="C178" s="261"/>
      <c r="D178" s="262"/>
      <c r="E178" s="276"/>
      <c r="F178" s="276"/>
    </row>
    <row r="179" spans="1:6" s="263" customFormat="1" ht="13" customHeight="1">
      <c r="A179" s="288" t="s">
        <v>6</v>
      </c>
      <c r="B179" s="292" t="s">
        <v>303</v>
      </c>
      <c r="C179" s="284"/>
      <c r="D179" s="285"/>
      <c r="E179" s="286"/>
      <c r="F179" s="287"/>
    </row>
    <row r="180" spans="1:6" s="263" customFormat="1" ht="13" customHeight="1">
      <c r="A180" s="288" t="s">
        <v>16</v>
      </c>
      <c r="B180" s="283" t="s">
        <v>304</v>
      </c>
      <c r="C180" s="284"/>
      <c r="D180" s="285"/>
      <c r="E180" s="286"/>
      <c r="F180" s="287"/>
    </row>
    <row r="181" spans="1:6" s="263" customFormat="1" ht="13" customHeight="1">
      <c r="A181" s="288" t="s">
        <v>16</v>
      </c>
      <c r="B181" s="283" t="s">
        <v>305</v>
      </c>
      <c r="C181" s="284" t="s">
        <v>8</v>
      </c>
      <c r="D181" s="285">
        <f>D182-0.6*8</f>
        <v>441.45779999999996</v>
      </c>
      <c r="E181" s="286">
        <v>0</v>
      </c>
      <c r="F181" s="287">
        <f>D181*E181</f>
        <v>0</v>
      </c>
    </row>
    <row r="182" spans="1:6" s="263" customFormat="1" ht="13" customHeight="1">
      <c r="A182" s="288" t="s">
        <v>16</v>
      </c>
      <c r="B182" s="292" t="s">
        <v>306</v>
      </c>
      <c r="C182" s="284"/>
      <c r="D182" s="298">
        <f>(19.6*7.8+63.75)*1.03*2</f>
        <v>446.25779999999997</v>
      </c>
      <c r="E182" s="286"/>
      <c r="F182" s="287"/>
    </row>
    <row r="183" spans="1:6" s="263" customFormat="1" ht="13" customHeight="1">
      <c r="A183" s="288" t="s">
        <v>16</v>
      </c>
      <c r="B183" s="292" t="s">
        <v>307</v>
      </c>
      <c r="C183" s="284"/>
      <c r="D183" s="285"/>
      <c r="E183" s="286"/>
      <c r="F183" s="287"/>
    </row>
    <row r="184" spans="1:6" s="263" customFormat="1" ht="13" customHeight="1">
      <c r="A184" s="288" t="s">
        <v>16</v>
      </c>
      <c r="B184" s="283" t="s">
        <v>308</v>
      </c>
      <c r="C184" s="284"/>
      <c r="D184" s="285"/>
      <c r="E184" s="286"/>
      <c r="F184" s="287"/>
    </row>
    <row r="185" spans="1:6" s="263" customFormat="1" ht="13" customHeight="1">
      <c r="A185" s="288" t="s">
        <v>16</v>
      </c>
      <c r="B185" s="260" t="s">
        <v>309</v>
      </c>
      <c r="C185" s="284"/>
      <c r="D185" s="285"/>
      <c r="E185" s="286"/>
      <c r="F185" s="287"/>
    </row>
    <row r="186" spans="1:6" s="263" customFormat="1" ht="13" customHeight="1">
      <c r="A186" s="288"/>
      <c r="B186" s="260" t="s">
        <v>310</v>
      </c>
      <c r="C186" s="284"/>
      <c r="D186" s="285"/>
      <c r="E186" s="286"/>
      <c r="F186" s="287"/>
    </row>
    <row r="187" spans="1:6" s="263" customFormat="1" ht="13" customHeight="1">
      <c r="A187" s="288" t="s">
        <v>16</v>
      </c>
      <c r="B187" s="292" t="s">
        <v>311</v>
      </c>
      <c r="C187" s="284"/>
      <c r="D187" s="285"/>
      <c r="E187" s="286"/>
      <c r="F187" s="287"/>
    </row>
    <row r="188" spans="1:6" s="263" customFormat="1" ht="13" customHeight="1">
      <c r="A188" s="288"/>
      <c r="B188" s="292" t="s">
        <v>312</v>
      </c>
      <c r="C188" s="284"/>
      <c r="D188" s="285"/>
      <c r="E188" s="286"/>
      <c r="F188" s="287"/>
    </row>
    <row r="189" spans="1:6" s="263" customFormat="1" ht="13" customHeight="1">
      <c r="A189" s="288" t="s">
        <v>16</v>
      </c>
      <c r="B189" s="292" t="s">
        <v>313</v>
      </c>
      <c r="C189" s="284"/>
      <c r="D189" s="285"/>
      <c r="E189" s="286"/>
      <c r="F189" s="287"/>
    </row>
    <row r="190" spans="1:6" s="263" customFormat="1" ht="13" customHeight="1">
      <c r="A190" s="288"/>
      <c r="B190" s="292" t="s">
        <v>314</v>
      </c>
      <c r="C190" s="284"/>
      <c r="D190" s="285"/>
      <c r="E190" s="286"/>
      <c r="F190" s="287"/>
    </row>
    <row r="191" spans="1:6" s="263" customFormat="1" ht="13" customHeight="1">
      <c r="A191" s="288" t="s">
        <v>16</v>
      </c>
      <c r="B191" s="292" t="s">
        <v>315</v>
      </c>
      <c r="C191" s="284"/>
      <c r="D191" s="285"/>
      <c r="E191" s="286"/>
      <c r="F191" s="287"/>
    </row>
    <row r="192" spans="1:6" s="263" customFormat="1" ht="13" customHeight="1">
      <c r="A192" s="288"/>
      <c r="B192" s="292" t="s">
        <v>316</v>
      </c>
      <c r="C192" s="284"/>
      <c r="D192" s="285"/>
      <c r="E192" s="286"/>
      <c r="F192" s="287"/>
    </row>
    <row r="193" spans="1:6" s="263" customFormat="1" ht="13" customHeight="1">
      <c r="A193" s="288" t="s">
        <v>6</v>
      </c>
      <c r="B193" s="283" t="s">
        <v>10</v>
      </c>
      <c r="C193" s="284"/>
      <c r="D193" s="285"/>
      <c r="E193" s="286"/>
      <c r="F193" s="287"/>
    </row>
    <row r="194" spans="1:6" s="263" customFormat="1" ht="13" customHeight="1">
      <c r="A194" s="288" t="s">
        <v>6</v>
      </c>
      <c r="B194" s="300" t="s">
        <v>317</v>
      </c>
      <c r="C194" s="284"/>
      <c r="D194" s="290"/>
      <c r="E194" s="284"/>
      <c r="F194" s="284"/>
    </row>
    <row r="195" spans="1:6" s="263" customFormat="1" ht="13" customHeight="1">
      <c r="A195" s="288"/>
      <c r="B195" s="300" t="s">
        <v>318</v>
      </c>
      <c r="C195" s="284"/>
      <c r="D195" s="290"/>
      <c r="E195" s="284"/>
      <c r="F195" s="284"/>
    </row>
    <row r="196" spans="1:6" s="263" customFormat="1" ht="13" customHeight="1">
      <c r="A196" s="288"/>
      <c r="B196" s="300" t="s">
        <v>319</v>
      </c>
      <c r="C196" s="284"/>
      <c r="D196" s="290"/>
      <c r="E196" s="284"/>
      <c r="F196" s="260"/>
    </row>
    <row r="197" spans="1:6" s="263" customFormat="1" ht="13" customHeight="1">
      <c r="A197" s="288"/>
      <c r="B197" s="300" t="s">
        <v>320</v>
      </c>
      <c r="C197" s="284"/>
      <c r="D197" s="290"/>
      <c r="E197" s="284"/>
      <c r="F197" s="260"/>
    </row>
    <row r="198" spans="1:6" s="263" customFormat="1" ht="13" customHeight="1">
      <c r="A198" s="288"/>
      <c r="B198" s="300" t="s">
        <v>321</v>
      </c>
      <c r="C198" s="284"/>
      <c r="D198" s="285"/>
      <c r="E198" s="286"/>
      <c r="F198" s="287"/>
    </row>
    <row r="199" spans="1:6" s="263" customFormat="1" ht="13" customHeight="1">
      <c r="A199" s="288"/>
      <c r="B199" s="300" t="s">
        <v>322</v>
      </c>
      <c r="C199" s="284"/>
      <c r="D199" s="285"/>
      <c r="E199" s="286"/>
      <c r="F199" s="287"/>
    </row>
    <row r="200" spans="1:6" s="242" customFormat="1" ht="13" customHeight="1">
      <c r="A200" s="288"/>
      <c r="B200" s="283"/>
      <c r="C200" s="284"/>
      <c r="D200" s="285"/>
      <c r="E200" s="286"/>
      <c r="F200" s="287"/>
    </row>
    <row r="201" spans="1:6" s="263" customFormat="1" ht="13" customHeight="1">
      <c r="A201" s="301" t="s">
        <v>12</v>
      </c>
      <c r="B201" s="292" t="s">
        <v>323</v>
      </c>
    </row>
    <row r="202" spans="1:6" s="263" customFormat="1" ht="13" customHeight="1">
      <c r="A202" s="302" t="s">
        <v>16</v>
      </c>
      <c r="B202" s="292" t="s">
        <v>324</v>
      </c>
      <c r="C202" s="284" t="s">
        <v>8</v>
      </c>
      <c r="D202" s="262">
        <f>(1.66+1+1.66)*8*0.35</f>
        <v>12.096</v>
      </c>
      <c r="E202" s="286">
        <v>0</v>
      </c>
      <c r="F202" s="287">
        <f>D202*E202</f>
        <v>0</v>
      </c>
    </row>
    <row r="203" spans="1:6" s="263" customFormat="1" ht="13" customHeight="1">
      <c r="A203" s="302" t="s">
        <v>6</v>
      </c>
      <c r="B203" s="303" t="s">
        <v>325</v>
      </c>
      <c r="C203" s="284"/>
      <c r="D203" s="285"/>
      <c r="E203" s="286"/>
      <c r="F203" s="287"/>
    </row>
    <row r="204" spans="1:6" s="263" customFormat="1" ht="13" customHeight="1">
      <c r="A204" s="302"/>
      <c r="B204" s="303" t="s">
        <v>326</v>
      </c>
      <c r="C204" s="284"/>
      <c r="D204" s="285"/>
      <c r="E204" s="286"/>
      <c r="F204" s="287"/>
    </row>
    <row r="205" spans="1:6" s="263" customFormat="1" ht="13" customHeight="1">
      <c r="A205" s="302" t="s">
        <v>16</v>
      </c>
      <c r="B205" s="283" t="s">
        <v>327</v>
      </c>
      <c r="C205" s="283"/>
      <c r="D205" s="285"/>
      <c r="E205" s="286"/>
      <c r="F205" s="286"/>
    </row>
    <row r="206" spans="1:6" s="263" customFormat="1" ht="13" customHeight="1">
      <c r="A206" s="302" t="s">
        <v>16</v>
      </c>
      <c r="B206" s="304" t="s">
        <v>328</v>
      </c>
      <c r="C206" s="305"/>
      <c r="D206" s="285"/>
      <c r="E206" s="286"/>
      <c r="F206" s="286"/>
    </row>
    <row r="207" spans="1:6" s="263" customFormat="1" ht="13" customHeight="1">
      <c r="A207" s="302" t="s">
        <v>16</v>
      </c>
      <c r="B207" s="303" t="s">
        <v>291</v>
      </c>
      <c r="C207" s="305"/>
      <c r="D207" s="285"/>
      <c r="E207" s="286"/>
      <c r="F207" s="286"/>
    </row>
    <row r="208" spans="1:6" s="263" customFormat="1" ht="13" customHeight="1">
      <c r="A208" s="302" t="s">
        <v>16</v>
      </c>
      <c r="B208" s="303" t="s">
        <v>292</v>
      </c>
      <c r="C208" s="305"/>
      <c r="D208" s="285"/>
      <c r="E208" s="286"/>
      <c r="F208" s="286"/>
    </row>
    <row r="209" spans="1:6" s="263" customFormat="1" ht="13" customHeight="1">
      <c r="A209" s="302" t="s">
        <v>16</v>
      </c>
      <c r="B209" s="304" t="s">
        <v>329</v>
      </c>
      <c r="C209" s="305"/>
      <c r="D209" s="285"/>
      <c r="E209" s="286"/>
      <c r="F209" s="286"/>
    </row>
    <row r="210" spans="1:6" s="263" customFormat="1" ht="13" customHeight="1">
      <c r="A210" s="302" t="s">
        <v>16</v>
      </c>
      <c r="B210" s="303" t="s">
        <v>330</v>
      </c>
      <c r="C210" s="305"/>
      <c r="D210" s="285"/>
      <c r="E210" s="286"/>
      <c r="F210" s="286"/>
    </row>
    <row r="211" spans="1:6" s="263" customFormat="1" ht="13" customHeight="1">
      <c r="A211" s="288" t="s">
        <v>6</v>
      </c>
      <c r="B211" s="292" t="s">
        <v>10</v>
      </c>
      <c r="C211" s="284"/>
      <c r="D211" s="285"/>
      <c r="E211" s="286"/>
      <c r="F211" s="287"/>
    </row>
    <row r="212" spans="1:6" s="242" customFormat="1" ht="13" customHeight="1">
      <c r="A212" s="288"/>
      <c r="B212" s="292"/>
      <c r="C212" s="284"/>
      <c r="D212" s="285"/>
      <c r="E212" s="286"/>
      <c r="F212" s="287"/>
    </row>
    <row r="213" spans="1:6" s="242" customFormat="1" ht="13" customHeight="1">
      <c r="A213" s="306" t="s">
        <v>14</v>
      </c>
      <c r="B213" s="303" t="s">
        <v>285</v>
      </c>
      <c r="C213" s="284" t="s">
        <v>8</v>
      </c>
      <c r="D213" s="262">
        <f>D214</f>
        <v>485.45779999999996</v>
      </c>
      <c r="E213" s="286">
        <v>0</v>
      </c>
      <c r="F213" s="287">
        <f>D213*E213</f>
        <v>0</v>
      </c>
    </row>
    <row r="214" spans="1:6" s="242" customFormat="1" ht="13" customHeight="1">
      <c r="A214" s="302" t="s">
        <v>6</v>
      </c>
      <c r="B214" s="303" t="s">
        <v>372</v>
      </c>
      <c r="C214" s="284"/>
      <c r="D214" s="298">
        <f>D158+D182</f>
        <v>485.45779999999996</v>
      </c>
      <c r="E214" s="286"/>
      <c r="F214" s="287"/>
    </row>
    <row r="215" spans="1:6" s="242" customFormat="1" ht="13" customHeight="1">
      <c r="A215" s="288" t="s">
        <v>6</v>
      </c>
      <c r="B215" s="292" t="s">
        <v>331</v>
      </c>
      <c r="C215" s="284"/>
      <c r="D215" s="285"/>
      <c r="E215" s="286"/>
      <c r="F215" s="287"/>
    </row>
    <row r="216" spans="1:6" s="242" customFormat="1" ht="13" customHeight="1">
      <c r="A216" s="288"/>
      <c r="B216" s="292" t="s">
        <v>332</v>
      </c>
      <c r="C216" s="284"/>
      <c r="D216" s="285"/>
      <c r="E216" s="286"/>
      <c r="F216" s="287"/>
    </row>
    <row r="217" spans="1:6" s="242" customFormat="1" ht="13" customHeight="1">
      <c r="A217" s="288"/>
      <c r="B217" s="292" t="s">
        <v>333</v>
      </c>
      <c r="C217" s="284"/>
      <c r="D217" s="285"/>
      <c r="E217" s="286"/>
      <c r="F217" s="287"/>
    </row>
    <row r="218" spans="1:6" s="242" customFormat="1" ht="13" customHeight="1">
      <c r="A218" s="288" t="s">
        <v>16</v>
      </c>
      <c r="B218" s="283" t="s">
        <v>334</v>
      </c>
      <c r="C218" s="284"/>
      <c r="D218" s="290"/>
      <c r="E218" s="284"/>
      <c r="F218" s="284"/>
    </row>
    <row r="219" spans="1:6" s="242" customFormat="1" ht="13" customHeight="1">
      <c r="A219" s="288" t="s">
        <v>16</v>
      </c>
      <c r="B219" s="292" t="s">
        <v>335</v>
      </c>
      <c r="C219" s="284"/>
      <c r="D219" s="290"/>
      <c r="E219" s="284"/>
      <c r="F219" s="284"/>
    </row>
    <row r="220" spans="1:6" s="242" customFormat="1" ht="13" customHeight="1">
      <c r="A220" s="288" t="s">
        <v>16</v>
      </c>
      <c r="B220" s="292" t="s">
        <v>336</v>
      </c>
      <c r="C220" s="284"/>
      <c r="D220" s="290"/>
      <c r="E220" s="284"/>
      <c r="F220" s="284"/>
    </row>
    <row r="221" spans="1:6" s="242" customFormat="1" ht="13" customHeight="1">
      <c r="A221" s="288" t="s">
        <v>16</v>
      </c>
      <c r="B221" s="292" t="s">
        <v>337</v>
      </c>
      <c r="C221" s="284"/>
      <c r="D221" s="290"/>
      <c r="E221" s="284"/>
      <c r="F221" s="284"/>
    </row>
    <row r="222" spans="1:6" s="242" customFormat="1" ht="13" customHeight="1">
      <c r="A222" s="288" t="s">
        <v>16</v>
      </c>
      <c r="B222" s="292" t="s">
        <v>338</v>
      </c>
      <c r="C222" s="284"/>
      <c r="D222" s="290"/>
      <c r="E222" s="284"/>
      <c r="F222" s="284"/>
    </row>
    <row r="223" spans="1:6" s="242" customFormat="1" ht="13" customHeight="1">
      <c r="A223" s="288"/>
      <c r="B223" s="292" t="s">
        <v>339</v>
      </c>
      <c r="C223" s="284"/>
      <c r="D223" s="290"/>
      <c r="E223" s="284"/>
      <c r="F223" s="284"/>
    </row>
    <row r="224" spans="1:6" s="242" customFormat="1" ht="13" customHeight="1">
      <c r="A224" s="288" t="s">
        <v>16</v>
      </c>
      <c r="B224" s="307" t="s">
        <v>340</v>
      </c>
      <c r="C224" s="284"/>
      <c r="D224" s="290"/>
      <c r="E224" s="284"/>
      <c r="F224" s="284"/>
    </row>
    <row r="225" spans="1:6" s="242" customFormat="1" ht="13" customHeight="1">
      <c r="A225" s="288"/>
      <c r="B225" s="292" t="s">
        <v>341</v>
      </c>
      <c r="C225" s="284"/>
      <c r="D225" s="290"/>
      <c r="E225" s="284"/>
      <c r="F225" s="284"/>
    </row>
    <row r="226" spans="1:6" s="242" customFormat="1" ht="13" customHeight="1">
      <c r="A226" s="288"/>
      <c r="B226" s="292" t="s">
        <v>342</v>
      </c>
      <c r="C226" s="284"/>
      <c r="D226" s="290"/>
      <c r="E226" s="284"/>
      <c r="F226" s="284"/>
    </row>
    <row r="227" spans="1:6" s="242" customFormat="1" ht="13" customHeight="1">
      <c r="A227" s="288"/>
      <c r="B227" s="292" t="s">
        <v>343</v>
      </c>
      <c r="C227" s="284"/>
      <c r="D227" s="290"/>
      <c r="E227" s="284"/>
      <c r="F227" s="284"/>
    </row>
    <row r="228" spans="1:6" s="242" customFormat="1" ht="13" customHeight="1">
      <c r="A228" s="288" t="s">
        <v>16</v>
      </c>
      <c r="B228" s="292" t="s">
        <v>344</v>
      </c>
      <c r="C228" s="284"/>
      <c r="D228" s="290"/>
      <c r="E228" s="284"/>
      <c r="F228" s="284"/>
    </row>
    <row r="229" spans="1:6" s="242" customFormat="1" ht="13" customHeight="1">
      <c r="A229" s="288"/>
      <c r="B229" s="292" t="s">
        <v>345</v>
      </c>
      <c r="C229" s="284"/>
      <c r="D229" s="290"/>
      <c r="E229" s="284"/>
      <c r="F229" s="284"/>
    </row>
    <row r="230" spans="1:6" s="242" customFormat="1" ht="13" customHeight="1">
      <c r="A230" s="288" t="s">
        <v>16</v>
      </c>
      <c r="B230" s="292" t="s">
        <v>346</v>
      </c>
      <c r="C230" s="284"/>
      <c r="D230" s="290"/>
      <c r="E230" s="284"/>
      <c r="F230" s="284"/>
    </row>
    <row r="231" spans="1:6" s="242" customFormat="1" ht="13" customHeight="1">
      <c r="A231" s="288"/>
      <c r="B231" s="292" t="s">
        <v>347</v>
      </c>
      <c r="C231" s="284"/>
      <c r="D231" s="290"/>
      <c r="E231" s="284"/>
      <c r="F231" s="284"/>
    </row>
    <row r="232" spans="1:6" s="242" customFormat="1" ht="13" customHeight="1">
      <c r="A232" s="288" t="s">
        <v>16</v>
      </c>
      <c r="B232" s="292" t="s">
        <v>348</v>
      </c>
      <c r="C232" s="284"/>
      <c r="D232" s="290"/>
      <c r="E232" s="284"/>
      <c r="F232" s="284"/>
    </row>
    <row r="233" spans="1:6" s="242" customFormat="1" ht="13" customHeight="1">
      <c r="A233" s="288" t="s">
        <v>16</v>
      </c>
      <c r="B233" s="292" t="s">
        <v>349</v>
      </c>
      <c r="C233" s="284"/>
      <c r="D233" s="290"/>
      <c r="E233" s="287"/>
      <c r="F233" s="287"/>
    </row>
    <row r="234" spans="1:6" s="242" customFormat="1" ht="13" customHeight="1">
      <c r="A234" s="302" t="s">
        <v>6</v>
      </c>
      <c r="B234" s="304" t="s">
        <v>350</v>
      </c>
      <c r="C234" s="305"/>
      <c r="D234" s="285"/>
      <c r="E234" s="286"/>
      <c r="F234" s="286"/>
    </row>
    <row r="235" spans="1:6" s="242" customFormat="1" ht="13" customHeight="1">
      <c r="A235" s="302" t="s">
        <v>6</v>
      </c>
      <c r="B235" s="304" t="s">
        <v>10</v>
      </c>
      <c r="C235" s="284"/>
      <c r="D235" s="290"/>
      <c r="E235" s="287"/>
      <c r="F235" s="287"/>
    </row>
    <row r="236" spans="1:6" s="242" customFormat="1" ht="13" customHeight="1">
      <c r="A236" s="308"/>
      <c r="B236" s="309"/>
      <c r="C236" s="309"/>
      <c r="D236" s="310"/>
      <c r="E236" s="309"/>
      <c r="F236" s="309"/>
    </row>
    <row r="237" spans="1:6" s="242" customFormat="1" ht="13" customHeight="1" thickBot="1">
      <c r="A237" s="311"/>
      <c r="B237" s="312" t="s">
        <v>351</v>
      </c>
      <c r="C237" s="160"/>
      <c r="D237" s="162"/>
      <c r="E237" s="163"/>
      <c r="F237" s="163">
        <f>SUM(F156:F236)</f>
        <v>0</v>
      </c>
    </row>
    <row r="238" spans="1:6" s="242" customFormat="1" ht="13" customHeight="1" thickTop="1">
      <c r="A238" s="313"/>
      <c r="B238" s="238"/>
      <c r="C238" s="314"/>
      <c r="D238" s="315"/>
      <c r="E238" s="316"/>
      <c r="F238" s="316"/>
    </row>
    <row r="239" spans="1:6" s="263" customFormat="1" ht="13" customHeight="1">
      <c r="A239" s="242"/>
      <c r="B239" s="248"/>
      <c r="C239" s="239"/>
      <c r="D239" s="240"/>
      <c r="E239" s="239"/>
      <c r="F239" s="239"/>
    </row>
    <row r="240" spans="1:6" s="31" customFormat="1" ht="13" customHeight="1" thickBot="1">
      <c r="B240" s="12"/>
      <c r="C240" s="14"/>
      <c r="D240" s="29"/>
      <c r="E240" s="14"/>
      <c r="F240" s="14"/>
    </row>
    <row r="241" spans="1:6" s="134" customFormat="1" ht="20" thickBot="1">
      <c r="A241" s="189"/>
      <c r="B241" s="189" t="s">
        <v>206</v>
      </c>
      <c r="C241" s="189"/>
      <c r="D241" s="189"/>
      <c r="E241" s="189"/>
      <c r="F241" s="190">
        <f>F25+F62+F95+F122+F145+F237</f>
        <v>0</v>
      </c>
    </row>
    <row r="242" spans="1:6" ht="12" customHeight="1" thickTop="1"/>
    <row r="243" spans="1:6" ht="12" customHeight="1"/>
    <row r="244" spans="1:6" ht="12" customHeight="1"/>
    <row r="245" spans="1:6" ht="12" customHeight="1">
      <c r="A245" s="242"/>
      <c r="B245" s="248"/>
      <c r="C245" s="239"/>
      <c r="D245" s="240"/>
      <c r="E245" s="239"/>
      <c r="F245" s="239"/>
    </row>
    <row r="246" spans="1:6" ht="12" customHeight="1">
      <c r="A246" s="136" t="s">
        <v>70</v>
      </c>
      <c r="B246" s="323" t="s">
        <v>356</v>
      </c>
      <c r="C246" s="254"/>
      <c r="D246" s="254"/>
      <c r="E246" s="299"/>
      <c r="F246" s="299"/>
    </row>
    <row r="247" spans="1:6" ht="12" customHeight="1" thickBot="1">
      <c r="A247" s="324"/>
      <c r="B247" s="325" t="s">
        <v>0</v>
      </c>
      <c r="C247" s="326" t="s">
        <v>1</v>
      </c>
      <c r="D247" s="326" t="s">
        <v>15</v>
      </c>
      <c r="E247" s="327" t="s">
        <v>2</v>
      </c>
      <c r="F247" s="327" t="s">
        <v>3</v>
      </c>
    </row>
    <row r="248" spans="1:6" ht="12" customHeight="1" thickTop="1">
      <c r="A248" s="328"/>
      <c r="B248" s="323"/>
      <c r="C248" s="115"/>
      <c r="D248" s="115"/>
      <c r="E248" s="116"/>
      <c r="F248" s="116"/>
    </row>
    <row r="249" spans="1:6" ht="12" customHeight="1">
      <c r="A249" s="329" t="s">
        <v>357</v>
      </c>
      <c r="B249" s="343" t="s">
        <v>358</v>
      </c>
      <c r="C249" s="343"/>
      <c r="D249" s="343"/>
      <c r="E249" s="343"/>
      <c r="F249" s="343"/>
    </row>
    <row r="250" spans="1:6" ht="12" customHeight="1">
      <c r="A250" s="330"/>
      <c r="B250" s="348" t="s">
        <v>359</v>
      </c>
      <c r="C250" s="348"/>
      <c r="D250" s="348"/>
      <c r="E250" s="348"/>
      <c r="F250" s="348"/>
    </row>
    <row r="251" spans="1:6" ht="12" customHeight="1">
      <c r="A251" s="330"/>
      <c r="B251" s="348" t="s">
        <v>360</v>
      </c>
      <c r="C251" s="348"/>
      <c r="D251" s="348"/>
      <c r="E251" s="348"/>
      <c r="F251" s="348"/>
    </row>
    <row r="252" spans="1:6" ht="12" customHeight="1">
      <c r="A252" s="330"/>
      <c r="B252" s="348" t="s">
        <v>361</v>
      </c>
      <c r="C252" s="348"/>
      <c r="D252" s="348"/>
      <c r="E252" s="348"/>
      <c r="F252" s="348"/>
    </row>
    <row r="253" spans="1:6" ht="12" customHeight="1">
      <c r="A253" s="330" t="s">
        <v>280</v>
      </c>
      <c r="B253" s="348" t="s">
        <v>362</v>
      </c>
      <c r="C253" s="348"/>
      <c r="D253" s="348"/>
      <c r="E253" s="348"/>
      <c r="F253" s="348"/>
    </row>
    <row r="254" spans="1:6" ht="12" customHeight="1">
      <c r="A254" s="330"/>
      <c r="B254" s="348" t="s">
        <v>363</v>
      </c>
      <c r="C254" s="348"/>
      <c r="D254" s="348"/>
      <c r="E254" s="348"/>
      <c r="F254" s="348"/>
    </row>
    <row r="255" spans="1:6" ht="12" customHeight="1">
      <c r="A255" s="331"/>
      <c r="B255" s="342" t="s">
        <v>364</v>
      </c>
      <c r="C255" s="342"/>
      <c r="D255" s="342"/>
      <c r="E255" s="342"/>
      <c r="F255" s="342"/>
    </row>
    <row r="256" spans="1:6" ht="12" customHeight="1">
      <c r="A256" s="330"/>
      <c r="B256" s="332"/>
      <c r="C256" s="332"/>
      <c r="D256" s="332"/>
      <c r="E256" s="332"/>
      <c r="F256" s="332"/>
    </row>
    <row r="257" spans="1:6" ht="12" customHeight="1">
      <c r="A257" s="333" t="s">
        <v>4</v>
      </c>
      <c r="B257" s="139" t="s">
        <v>366</v>
      </c>
      <c r="C257" s="254" t="s">
        <v>5</v>
      </c>
      <c r="D257" s="254">
        <v>8</v>
      </c>
      <c r="E257" s="299">
        <v>0</v>
      </c>
      <c r="F257" s="299">
        <f>D257*E257</f>
        <v>0</v>
      </c>
    </row>
    <row r="258" spans="1:6" ht="12" customHeight="1">
      <c r="A258" s="138" t="s">
        <v>6</v>
      </c>
      <c r="B258" s="139" t="s">
        <v>367</v>
      </c>
      <c r="C258" s="254"/>
      <c r="D258" s="254"/>
      <c r="E258" s="299"/>
      <c r="F258" s="299"/>
    </row>
    <row r="259" spans="1:6" ht="12" customHeight="1">
      <c r="A259" s="138"/>
      <c r="B259" s="137" t="s">
        <v>368</v>
      </c>
      <c r="C259" s="254"/>
      <c r="D259" s="254"/>
      <c r="E259" s="299"/>
      <c r="F259" s="299"/>
    </row>
    <row r="260" spans="1:6" ht="12" customHeight="1">
      <c r="A260" s="138" t="s">
        <v>6</v>
      </c>
      <c r="B260" s="139" t="s">
        <v>365</v>
      </c>
      <c r="C260" s="254"/>
      <c r="D260" s="254"/>
      <c r="E260" s="299"/>
      <c r="F260" s="299"/>
    </row>
    <row r="261" spans="1:6" ht="12" customHeight="1">
      <c r="A261" s="136"/>
      <c r="B261" s="139"/>
      <c r="C261" s="254"/>
      <c r="D261" s="254"/>
      <c r="E261" s="299"/>
      <c r="F261" s="299"/>
    </row>
    <row r="262" spans="1:6" ht="12" customHeight="1">
      <c r="A262" s="333" t="s">
        <v>7</v>
      </c>
      <c r="B262" s="139" t="s">
        <v>369</v>
      </c>
      <c r="C262" s="254" t="s">
        <v>5</v>
      </c>
      <c r="D262" s="254">
        <v>8</v>
      </c>
      <c r="E262" s="299">
        <v>0</v>
      </c>
      <c r="F262" s="299">
        <f>D262*E262</f>
        <v>0</v>
      </c>
    </row>
    <row r="263" spans="1:6" ht="12" customHeight="1">
      <c r="A263" s="138" t="s">
        <v>6</v>
      </c>
      <c r="B263" s="139" t="s">
        <v>370</v>
      </c>
      <c r="C263" s="254"/>
      <c r="D263" s="254"/>
      <c r="E263" s="299"/>
      <c r="F263" s="299"/>
    </row>
    <row r="264" spans="1:6" ht="12" customHeight="1">
      <c r="A264" s="138" t="s">
        <v>6</v>
      </c>
      <c r="B264" s="139" t="s">
        <v>365</v>
      </c>
      <c r="C264" s="254"/>
      <c r="D264" s="254"/>
      <c r="E264" s="299"/>
      <c r="F264" s="299"/>
    </row>
    <row r="265" spans="1:6" ht="12" customHeight="1"/>
    <row r="266" spans="1:6" ht="12" customHeight="1"/>
    <row r="267" spans="1:6" ht="12" customHeight="1"/>
    <row r="268" spans="1:6" ht="12" customHeight="1"/>
    <row r="269" spans="1:6" ht="12" customHeight="1"/>
    <row r="270" spans="1:6" ht="12" customHeight="1"/>
    <row r="271" spans="1:6" ht="12" customHeight="1"/>
    <row r="272" spans="1:6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</sheetData>
  <mergeCells count="11">
    <mergeCell ref="B255:F255"/>
    <mergeCell ref="B249:F249"/>
    <mergeCell ref="B152:F152"/>
    <mergeCell ref="B153:F153"/>
    <mergeCell ref="B154:F154"/>
    <mergeCell ref="B155:F155"/>
    <mergeCell ref="B250:F250"/>
    <mergeCell ref="B251:F251"/>
    <mergeCell ref="B252:F252"/>
    <mergeCell ref="B253:F253"/>
    <mergeCell ref="B254:F254"/>
  </mergeCells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AC77-9AF9-7743-997B-B3F22A716C43}">
  <dimension ref="A1:H357"/>
  <sheetViews>
    <sheetView topLeftCell="A187" zoomScale="193" zoomScaleNormal="193" workbookViewId="0">
      <selection activeCell="B217" sqref="B217"/>
    </sheetView>
  </sheetViews>
  <sheetFormatPr baseColWidth="10" defaultColWidth="12.1640625" defaultRowHeight="12"/>
  <cols>
    <col min="1" max="1" width="6.6640625" style="2" customWidth="1"/>
    <col min="2" max="2" width="44.6640625" style="11" customWidth="1"/>
    <col min="3" max="3" width="3.6640625" style="3" customWidth="1"/>
    <col min="4" max="5" width="7.33203125" style="3" bestFit="1" customWidth="1"/>
    <col min="6" max="6" width="6.5" style="3" bestFit="1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6" ht="12" customHeight="1">
      <c r="A1" s="21"/>
      <c r="B1" s="7"/>
      <c r="C1" s="8"/>
      <c r="D1" s="8"/>
      <c r="E1" s="9"/>
      <c r="F1" s="9"/>
    </row>
    <row r="2" spans="1:6" s="134" customFormat="1" ht="19" customHeight="1">
      <c r="A2" s="142"/>
      <c r="B2" s="143" t="s">
        <v>79</v>
      </c>
      <c r="C2" s="143"/>
      <c r="D2" s="143"/>
      <c r="E2" s="143"/>
      <c r="F2" s="143"/>
    </row>
    <row r="3" spans="1:6" s="31" customFormat="1" ht="13" customHeight="1">
      <c r="A3" s="110"/>
      <c r="B3" s="111"/>
      <c r="C3" s="112"/>
      <c r="D3" s="113"/>
      <c r="E3" s="114"/>
      <c r="F3" s="114"/>
    </row>
    <row r="4" spans="1:6" s="31" customFormat="1" ht="13" customHeight="1">
      <c r="A4" s="110"/>
      <c r="B4" s="111"/>
      <c r="C4" s="112"/>
      <c r="D4" s="113"/>
      <c r="E4" s="114"/>
      <c r="F4" s="114"/>
    </row>
    <row r="5" spans="1:6" s="31" customFormat="1" ht="13" customHeight="1">
      <c r="B5" s="12"/>
      <c r="C5" s="14"/>
      <c r="D5" s="29"/>
      <c r="E5" s="14"/>
      <c r="F5" s="14"/>
    </row>
    <row r="6" spans="1:6" s="31" customFormat="1" ht="13" customHeight="1">
      <c r="A6" s="144" t="s">
        <v>4</v>
      </c>
      <c r="B6" s="127" t="s">
        <v>68</v>
      </c>
      <c r="C6" s="14"/>
      <c r="D6" s="29"/>
      <c r="E6" s="15"/>
      <c r="F6" s="15"/>
    </row>
    <row r="7" spans="1:6" s="150" customFormat="1" ht="13" customHeight="1" thickBot="1">
      <c r="A7" s="145" t="s">
        <v>70</v>
      </c>
      <c r="B7" s="146" t="s">
        <v>0</v>
      </c>
      <c r="C7" s="147" t="s">
        <v>1</v>
      </c>
      <c r="D7" s="148" t="s">
        <v>15</v>
      </c>
      <c r="E7" s="149" t="s">
        <v>2</v>
      </c>
      <c r="F7" s="149" t="s">
        <v>3</v>
      </c>
    </row>
    <row r="8" spans="1:6" s="31" customFormat="1" ht="13" customHeight="1" thickTop="1">
      <c r="B8" s="151"/>
      <c r="C8" s="14"/>
      <c r="D8" s="29"/>
      <c r="E8" s="14"/>
      <c r="F8" s="14"/>
    </row>
    <row r="9" spans="1:6" s="31" customFormat="1" ht="13" customHeight="1">
      <c r="A9" s="152" t="s">
        <v>4</v>
      </c>
      <c r="B9" s="129" t="s">
        <v>113</v>
      </c>
      <c r="C9" s="153" t="s">
        <v>8</v>
      </c>
      <c r="D9" s="29">
        <f>D134</f>
        <v>1510</v>
      </c>
      <c r="E9" s="15">
        <v>0</v>
      </c>
      <c r="F9" s="15">
        <f>D9*E9</f>
        <v>0</v>
      </c>
    </row>
    <row r="10" spans="1:6" s="132" customFormat="1" ht="13" customHeight="1">
      <c r="A10" s="13" t="s">
        <v>6</v>
      </c>
      <c r="B10" s="129" t="s">
        <v>10</v>
      </c>
      <c r="C10" s="14"/>
      <c r="D10" s="29"/>
      <c r="E10" s="15"/>
      <c r="F10" s="15"/>
    </row>
    <row r="11" spans="1:6" s="132" customFormat="1" ht="13" customHeight="1">
      <c r="A11" s="13"/>
      <c r="B11" s="12"/>
      <c r="C11" s="14"/>
      <c r="D11" s="29"/>
      <c r="E11" s="14"/>
      <c r="F11" s="14"/>
    </row>
    <row r="12" spans="1:6" s="31" customFormat="1" ht="13" customHeight="1">
      <c r="A12" s="152" t="s">
        <v>7</v>
      </c>
      <c r="B12" s="129" t="s">
        <v>189</v>
      </c>
      <c r="C12" s="153" t="s">
        <v>8</v>
      </c>
      <c r="D12" s="29">
        <f>D9</f>
        <v>1510</v>
      </c>
      <c r="E12" s="15">
        <v>0</v>
      </c>
      <c r="F12" s="15">
        <f>D12*E12</f>
        <v>0</v>
      </c>
    </row>
    <row r="13" spans="1:6" s="132" customFormat="1" ht="13" customHeight="1">
      <c r="A13" s="13" t="s">
        <v>6</v>
      </c>
      <c r="B13" s="129" t="s">
        <v>10</v>
      </c>
      <c r="C13" s="14"/>
      <c r="D13" s="29"/>
      <c r="E13" s="15"/>
      <c r="F13" s="15"/>
    </row>
    <row r="14" spans="1:6" s="132" customFormat="1" ht="13" customHeight="1">
      <c r="A14" s="13"/>
      <c r="B14" s="12"/>
      <c r="C14" s="14"/>
      <c r="D14" s="29"/>
      <c r="E14" s="14"/>
      <c r="F14" s="14"/>
    </row>
    <row r="15" spans="1:6" s="31" customFormat="1" ht="13" customHeight="1">
      <c r="A15" s="152" t="s">
        <v>11</v>
      </c>
      <c r="B15" s="129" t="s">
        <v>204</v>
      </c>
      <c r="C15" s="153" t="s">
        <v>8</v>
      </c>
      <c r="D15" s="29">
        <f>D89</f>
        <v>1360</v>
      </c>
      <c r="E15" s="15">
        <v>0</v>
      </c>
      <c r="F15" s="15">
        <f>D15*E15</f>
        <v>0</v>
      </c>
    </row>
    <row r="16" spans="1:6" s="132" customFormat="1" ht="13" customHeight="1">
      <c r="A16" s="13" t="s">
        <v>6</v>
      </c>
      <c r="B16" s="129" t="s">
        <v>10</v>
      </c>
      <c r="C16" s="14"/>
      <c r="D16" s="29"/>
      <c r="E16" s="15"/>
      <c r="F16" s="15"/>
    </row>
    <row r="17" spans="1:6" s="132" customFormat="1" ht="13" customHeight="1">
      <c r="A17" s="13"/>
      <c r="B17" s="12"/>
      <c r="C17" s="14"/>
      <c r="D17" s="29"/>
      <c r="E17" s="14"/>
      <c r="F17" s="14"/>
    </row>
    <row r="18" spans="1:6" s="31" customFormat="1" ht="13" customHeight="1">
      <c r="A18" s="152" t="s">
        <v>12</v>
      </c>
      <c r="B18" s="129" t="s">
        <v>190</v>
      </c>
      <c r="C18" s="153" t="s">
        <v>8</v>
      </c>
      <c r="D18" s="29">
        <f>D9</f>
        <v>1510</v>
      </c>
      <c r="E18" s="15">
        <v>0</v>
      </c>
      <c r="F18" s="15">
        <f>D18*E18</f>
        <v>0</v>
      </c>
    </row>
    <row r="19" spans="1:6" s="132" customFormat="1" ht="13" customHeight="1">
      <c r="A19" s="13" t="s">
        <v>6</v>
      </c>
      <c r="B19" s="129" t="s">
        <v>10</v>
      </c>
      <c r="C19" s="14"/>
      <c r="D19" s="29"/>
      <c r="E19" s="15"/>
      <c r="F19" s="15"/>
    </row>
    <row r="20" spans="1:6" s="132" customFormat="1" ht="13" customHeight="1">
      <c r="A20" s="13"/>
      <c r="B20" s="12"/>
      <c r="C20" s="14"/>
      <c r="D20" s="29"/>
      <c r="E20" s="14"/>
      <c r="F20" s="14"/>
    </row>
    <row r="21" spans="1:6" s="31" customFormat="1" ht="13" customHeight="1">
      <c r="A21" s="31" t="s">
        <v>14</v>
      </c>
      <c r="B21" s="12" t="s">
        <v>129</v>
      </c>
      <c r="C21" s="14" t="s">
        <v>9</v>
      </c>
      <c r="D21" s="28">
        <f>D147+D148+D150+D151+D154+D155+D164+D149+D156+D152</f>
        <v>689.19999999999993</v>
      </c>
      <c r="E21" s="15">
        <v>0</v>
      </c>
      <c r="F21" s="15">
        <f>D21*E21</f>
        <v>0</v>
      </c>
    </row>
    <row r="22" spans="1:6" s="132" customFormat="1" ht="13" customHeight="1">
      <c r="A22" s="13" t="s">
        <v>6</v>
      </c>
      <c r="B22" s="129" t="s">
        <v>130</v>
      </c>
      <c r="C22" s="153"/>
      <c r="D22" s="29"/>
      <c r="E22" s="15"/>
      <c r="F22" s="15"/>
    </row>
    <row r="23" spans="1:6" s="31" customFormat="1" ht="13" customHeight="1">
      <c r="A23" s="13" t="s">
        <v>6</v>
      </c>
      <c r="B23" s="12" t="s">
        <v>80</v>
      </c>
      <c r="C23" s="14"/>
      <c r="D23" s="28"/>
      <c r="E23" s="15"/>
      <c r="F23" s="15"/>
    </row>
    <row r="24" spans="1:6" s="31" customFormat="1" ht="13" customHeight="1">
      <c r="A24" s="13" t="s">
        <v>6</v>
      </c>
      <c r="B24" s="129" t="s">
        <v>10</v>
      </c>
      <c r="C24" s="14"/>
      <c r="D24" s="28"/>
      <c r="E24" s="32"/>
      <c r="F24" s="15"/>
    </row>
    <row r="25" spans="1:6" s="31" customFormat="1" ht="13" customHeight="1">
      <c r="B25" s="12"/>
      <c r="C25" s="14"/>
      <c r="D25" s="28"/>
      <c r="E25" s="32"/>
      <c r="F25" s="32"/>
    </row>
    <row r="26" spans="1:6" s="31" customFormat="1" ht="13" customHeight="1">
      <c r="A26" s="31" t="s">
        <v>72</v>
      </c>
      <c r="B26" s="12" t="s">
        <v>81</v>
      </c>
      <c r="C26" s="14" t="s">
        <v>9</v>
      </c>
      <c r="D26" s="28">
        <f>D201</f>
        <v>350</v>
      </c>
      <c r="E26" s="15">
        <v>0</v>
      </c>
      <c r="F26" s="15">
        <f>D26*E26</f>
        <v>0</v>
      </c>
    </row>
    <row r="27" spans="1:6" s="31" customFormat="1" ht="13" customHeight="1">
      <c r="B27" s="12" t="s">
        <v>82</v>
      </c>
      <c r="C27" s="14"/>
      <c r="D27" s="28"/>
      <c r="E27" s="15"/>
      <c r="F27" s="15"/>
    </row>
    <row r="28" spans="1:6" s="31" customFormat="1" ht="13" customHeight="1">
      <c r="A28" s="13" t="s">
        <v>6</v>
      </c>
      <c r="B28" s="129" t="s">
        <v>10</v>
      </c>
      <c r="C28" s="14"/>
      <c r="D28" s="29"/>
      <c r="E28" s="15"/>
      <c r="F28" s="15"/>
    </row>
    <row r="29" spans="1:6" s="31" customFormat="1" ht="13" customHeight="1">
      <c r="B29" s="12"/>
      <c r="C29" s="14"/>
      <c r="D29" s="28"/>
      <c r="E29" s="32"/>
      <c r="F29" s="32"/>
    </row>
    <row r="30" spans="1:6" s="31" customFormat="1" ht="13" customHeight="1">
      <c r="A30" s="31" t="s">
        <v>17</v>
      </c>
      <c r="B30" s="224" t="s">
        <v>182</v>
      </c>
      <c r="C30" s="14" t="s">
        <v>9</v>
      </c>
      <c r="D30" s="28">
        <v>70.099999999999994</v>
      </c>
      <c r="E30" s="15">
        <v>0</v>
      </c>
      <c r="F30" s="15">
        <f>D30*E30</f>
        <v>0</v>
      </c>
    </row>
    <row r="31" spans="1:6" s="31" customFormat="1" ht="13" customHeight="1">
      <c r="A31" s="13" t="s">
        <v>6</v>
      </c>
      <c r="B31" s="129" t="s">
        <v>10</v>
      </c>
      <c r="C31" s="14"/>
      <c r="D31" s="29"/>
      <c r="E31" s="15"/>
      <c r="F31" s="15"/>
    </row>
    <row r="32" spans="1:6" s="31" customFormat="1" ht="13" customHeight="1">
      <c r="B32" s="12"/>
      <c r="C32" s="14"/>
      <c r="D32" s="28"/>
      <c r="E32" s="32"/>
      <c r="F32" s="32"/>
    </row>
    <row r="33" spans="1:6" s="31" customFormat="1" ht="13" customHeight="1">
      <c r="A33" s="31" t="s">
        <v>18</v>
      </c>
      <c r="B33" s="224" t="s">
        <v>183</v>
      </c>
      <c r="C33" s="14" t="s">
        <v>8</v>
      </c>
      <c r="D33" s="28">
        <f>D141</f>
        <v>313.755</v>
      </c>
      <c r="E33" s="15">
        <v>0</v>
      </c>
      <c r="F33" s="15">
        <f>D33*E33</f>
        <v>0</v>
      </c>
    </row>
    <row r="34" spans="1:6" s="31" customFormat="1" ht="13" customHeight="1">
      <c r="A34" s="13" t="s">
        <v>6</v>
      </c>
      <c r="B34" s="129" t="s">
        <v>10</v>
      </c>
      <c r="C34" s="14"/>
      <c r="D34" s="29"/>
      <c r="E34" s="15"/>
      <c r="F34" s="15"/>
    </row>
    <row r="35" spans="1:6" s="31" customFormat="1" ht="13" customHeight="1">
      <c r="B35" s="12"/>
      <c r="C35" s="14"/>
      <c r="D35" s="28"/>
      <c r="E35" s="32"/>
      <c r="F35" s="32"/>
    </row>
    <row r="36" spans="1:6" s="31" customFormat="1" ht="13" customHeight="1">
      <c r="A36" s="31" t="s">
        <v>77</v>
      </c>
      <c r="B36" s="224" t="s">
        <v>184</v>
      </c>
      <c r="C36" s="14" t="s">
        <v>13</v>
      </c>
      <c r="D36" s="225">
        <f>D123</f>
        <v>8</v>
      </c>
      <c r="E36" s="15">
        <v>0</v>
      </c>
      <c r="F36" s="15">
        <f>D36*E36</f>
        <v>0</v>
      </c>
    </row>
    <row r="37" spans="1:6" s="31" customFormat="1" ht="13" customHeight="1">
      <c r="A37" s="13" t="s">
        <v>6</v>
      </c>
      <c r="B37" s="129" t="s">
        <v>10</v>
      </c>
      <c r="C37" s="14"/>
      <c r="D37" s="29"/>
      <c r="E37" s="15"/>
      <c r="F37" s="15"/>
    </row>
    <row r="38" spans="1:6" s="132" customFormat="1" ht="13" customHeight="1">
      <c r="A38" s="140"/>
      <c r="B38" s="129"/>
      <c r="C38" s="130"/>
      <c r="E38" s="131"/>
      <c r="F38" s="131"/>
    </row>
    <row r="39" spans="1:6" s="31" customFormat="1" ht="13" customHeight="1">
      <c r="A39" s="154" t="s">
        <v>197</v>
      </c>
      <c r="B39" s="155" t="s">
        <v>83</v>
      </c>
      <c r="C39" s="14" t="s">
        <v>71</v>
      </c>
      <c r="D39" s="133">
        <f>D15*0.12+D12*0.01</f>
        <v>178.29999999999998</v>
      </c>
      <c r="E39" s="32">
        <v>0</v>
      </c>
      <c r="F39" s="15">
        <f>D39*E39</f>
        <v>0</v>
      </c>
    </row>
    <row r="40" spans="1:6" s="31" customFormat="1" ht="13" customHeight="1">
      <c r="A40" s="154"/>
      <c r="B40" s="155" t="s">
        <v>84</v>
      </c>
      <c r="C40" s="14"/>
      <c r="D40" s="28"/>
      <c r="E40" s="32"/>
      <c r="F40" s="15"/>
    </row>
    <row r="41" spans="1:6" s="31" customFormat="1" ht="13" customHeight="1">
      <c r="A41" s="154"/>
      <c r="B41" s="155" t="s">
        <v>85</v>
      </c>
      <c r="C41" s="14"/>
      <c r="D41" s="28"/>
      <c r="E41" s="32"/>
      <c r="F41" s="15"/>
    </row>
    <row r="42" spans="1:6" s="31" customFormat="1" ht="13" customHeight="1">
      <c r="A42" s="13" t="s">
        <v>6</v>
      </c>
      <c r="B42" s="129" t="s">
        <v>10</v>
      </c>
      <c r="C42" s="14"/>
      <c r="D42" s="28"/>
      <c r="E42" s="32"/>
      <c r="F42" s="15"/>
    </row>
    <row r="43" spans="1:6" s="134" customFormat="1" ht="13" customHeight="1">
      <c r="A43" s="156"/>
      <c r="B43" s="157"/>
      <c r="C43" s="158"/>
      <c r="D43" s="159"/>
      <c r="E43" s="158"/>
      <c r="F43" s="158"/>
    </row>
    <row r="44" spans="1:6" s="134" customFormat="1" ht="13" customHeight="1" thickBot="1">
      <c r="A44" s="227" t="str">
        <f>A6</f>
        <v>1.</v>
      </c>
      <c r="B44" s="161" t="str">
        <f>B6</f>
        <v>RUŠITVENA IN DEMONTAŽNA DELA</v>
      </c>
      <c r="C44" s="160"/>
      <c r="D44" s="162"/>
      <c r="E44" s="163"/>
      <c r="F44" s="163">
        <f>SUM(F8:F43)</f>
        <v>0</v>
      </c>
    </row>
    <row r="45" spans="1:6" s="31" customFormat="1" ht="13" customHeight="1" thickTop="1">
      <c r="A45" s="13"/>
      <c r="B45" s="129"/>
      <c r="C45" s="14"/>
      <c r="D45" s="28"/>
      <c r="E45" s="32"/>
      <c r="F45" s="15"/>
    </row>
    <row r="46" spans="1:6" s="31" customFormat="1" ht="13" customHeight="1">
      <c r="A46" s="13"/>
      <c r="B46" s="129"/>
      <c r="C46" s="14"/>
      <c r="D46" s="28"/>
      <c r="E46" s="32"/>
      <c r="F46" s="15"/>
    </row>
    <row r="47" spans="1:6" s="31" customFormat="1" ht="13" customHeight="1">
      <c r="A47" s="13"/>
      <c r="B47" s="129"/>
      <c r="C47" s="14"/>
      <c r="D47" s="29"/>
      <c r="E47" s="15"/>
      <c r="F47" s="15"/>
    </row>
    <row r="48" spans="1:6" s="134" customFormat="1" ht="13" customHeight="1">
      <c r="A48" s="117" t="s">
        <v>7</v>
      </c>
      <c r="B48" s="127" t="s">
        <v>86</v>
      </c>
      <c r="C48" s="164"/>
      <c r="D48" s="165"/>
      <c r="E48" s="166"/>
      <c r="F48" s="166"/>
    </row>
    <row r="49" spans="1:8" s="134" customFormat="1" ht="13" customHeight="1" thickBot="1">
      <c r="A49" s="122" t="s">
        <v>70</v>
      </c>
      <c r="B49" s="123" t="s">
        <v>0</v>
      </c>
      <c r="C49" s="124" t="s">
        <v>1</v>
      </c>
      <c r="D49" s="125" t="s">
        <v>15</v>
      </c>
      <c r="E49" s="126" t="s">
        <v>2</v>
      </c>
      <c r="F49" s="126" t="s">
        <v>3</v>
      </c>
    </row>
    <row r="50" spans="1:8" s="134" customFormat="1" ht="13" customHeight="1" thickTop="1">
      <c r="B50" s="167"/>
      <c r="C50" s="164"/>
      <c r="D50" s="165"/>
      <c r="E50" s="166"/>
      <c r="F50" s="166"/>
    </row>
    <row r="51" spans="1:8" ht="13" customHeight="1">
      <c r="A51" s="17" t="s">
        <v>4</v>
      </c>
      <c r="B51" s="20" t="s">
        <v>139</v>
      </c>
      <c r="C51" s="3" t="s">
        <v>8</v>
      </c>
      <c r="D51" s="18">
        <v>35</v>
      </c>
      <c r="E51" s="5">
        <v>0</v>
      </c>
      <c r="F51" s="5">
        <f>D51*E51</f>
        <v>0</v>
      </c>
    </row>
    <row r="52" spans="1:8" ht="13" customHeight="1">
      <c r="A52" s="13" t="s">
        <v>6</v>
      </c>
      <c r="B52" s="129" t="s">
        <v>87</v>
      </c>
      <c r="D52" s="4"/>
      <c r="E52" s="5"/>
      <c r="F52" s="5"/>
    </row>
    <row r="53" spans="1:8" ht="13" customHeight="1">
      <c r="A53" s="13" t="s">
        <v>16</v>
      </c>
      <c r="B53" s="129" t="s">
        <v>88</v>
      </c>
      <c r="D53" s="4"/>
      <c r="E53" s="5"/>
      <c r="F53" s="5"/>
    </row>
    <row r="54" spans="1:8" ht="13" customHeight="1">
      <c r="A54" s="13" t="s">
        <v>16</v>
      </c>
      <c r="B54" s="129" t="s">
        <v>89</v>
      </c>
      <c r="D54" s="4"/>
      <c r="E54" s="5"/>
      <c r="F54" s="5"/>
    </row>
    <row r="55" spans="1:8" ht="13" customHeight="1">
      <c r="A55" s="13"/>
      <c r="B55" s="129" t="s">
        <v>90</v>
      </c>
      <c r="D55" s="4"/>
      <c r="E55" s="5"/>
      <c r="F55" s="5"/>
    </row>
    <row r="56" spans="1:8" ht="13" customHeight="1">
      <c r="A56" s="13" t="s">
        <v>16</v>
      </c>
      <c r="B56" s="128" t="s">
        <v>91</v>
      </c>
      <c r="D56" s="4"/>
      <c r="E56" s="5"/>
      <c r="F56" s="5"/>
    </row>
    <row r="57" spans="1:8" ht="13" customHeight="1">
      <c r="A57" s="13"/>
      <c r="B57" s="128" t="s">
        <v>92</v>
      </c>
      <c r="D57" s="4"/>
      <c r="E57" s="5"/>
      <c r="F57" s="5"/>
    </row>
    <row r="58" spans="1:8" ht="13" customHeight="1">
      <c r="A58" s="13"/>
      <c r="B58" s="128" t="s">
        <v>93</v>
      </c>
      <c r="C58" s="168"/>
      <c r="D58" s="169"/>
      <c r="E58" s="170"/>
      <c r="F58" s="5"/>
    </row>
    <row r="59" spans="1:8" ht="13" customHeight="1">
      <c r="A59" s="13"/>
      <c r="B59" s="128" t="s">
        <v>94</v>
      </c>
      <c r="C59" s="14"/>
      <c r="D59" s="4"/>
      <c r="E59" s="15"/>
      <c r="F59" s="15"/>
    </row>
    <row r="60" spans="1:8" s="31" customFormat="1" ht="13" customHeight="1">
      <c r="A60" s="13" t="s">
        <v>16</v>
      </c>
      <c r="B60" s="128" t="s">
        <v>95</v>
      </c>
      <c r="C60" s="14"/>
      <c r="D60" s="29"/>
      <c r="E60" s="15"/>
      <c r="F60" s="15"/>
      <c r="G60" s="171"/>
      <c r="H60" s="171"/>
    </row>
    <row r="61" spans="1:8" s="31" customFormat="1" ht="13" customHeight="1">
      <c r="A61" s="13" t="s">
        <v>16</v>
      </c>
      <c r="B61" s="128" t="s">
        <v>96</v>
      </c>
      <c r="C61" s="14"/>
      <c r="D61" s="29"/>
      <c r="E61" s="15"/>
      <c r="F61" s="15"/>
      <c r="G61" s="171"/>
      <c r="H61" s="171"/>
    </row>
    <row r="62" spans="1:8" s="31" customFormat="1" ht="13" customHeight="1">
      <c r="A62" s="13"/>
      <c r="B62" s="128" t="s">
        <v>97</v>
      </c>
      <c r="C62" s="14"/>
      <c r="D62" s="29"/>
      <c r="E62" s="15"/>
      <c r="F62" s="15"/>
      <c r="G62" s="171"/>
      <c r="H62" s="171"/>
    </row>
    <row r="63" spans="1:8" s="31" customFormat="1" ht="13" customHeight="1">
      <c r="A63" s="13" t="s">
        <v>16</v>
      </c>
      <c r="B63" s="128" t="s">
        <v>98</v>
      </c>
      <c r="C63" s="14"/>
      <c r="D63" s="29"/>
      <c r="E63" s="15"/>
      <c r="F63" s="15"/>
      <c r="G63" s="171"/>
      <c r="H63" s="171"/>
    </row>
    <row r="64" spans="1:8" s="31" customFormat="1" ht="13" customHeight="1">
      <c r="A64" s="13"/>
      <c r="B64" s="128" t="s">
        <v>99</v>
      </c>
      <c r="C64" s="14"/>
      <c r="D64" s="29"/>
      <c r="E64" s="15"/>
      <c r="F64" s="15"/>
      <c r="G64" s="171"/>
      <c r="H64" s="171"/>
    </row>
    <row r="65" spans="1:8" s="31" customFormat="1" ht="13" customHeight="1">
      <c r="A65" s="13"/>
      <c r="B65" s="128" t="s">
        <v>100</v>
      </c>
      <c r="C65" s="14"/>
      <c r="D65" s="29"/>
      <c r="E65" s="15"/>
      <c r="F65" s="15"/>
      <c r="G65" s="171"/>
      <c r="H65" s="171"/>
    </row>
    <row r="66" spans="1:8" s="31" customFormat="1" ht="13" customHeight="1">
      <c r="A66" s="13" t="s">
        <v>6</v>
      </c>
      <c r="B66" s="129" t="s">
        <v>10</v>
      </c>
      <c r="C66" s="14"/>
      <c r="D66" s="29"/>
      <c r="E66" s="15"/>
      <c r="F66" s="15"/>
    </row>
    <row r="67" spans="1:8" s="191" customFormat="1" ht="13" customHeight="1">
      <c r="A67" s="30"/>
      <c r="B67" s="11"/>
      <c r="C67" s="3"/>
      <c r="D67" s="18"/>
      <c r="E67" s="5"/>
      <c r="F67" s="5"/>
    </row>
    <row r="68" spans="1:8" s="191" customFormat="1" ht="13" customHeight="1">
      <c r="A68" s="141" t="s">
        <v>7</v>
      </c>
      <c r="B68" s="31" t="s">
        <v>138</v>
      </c>
      <c r="C68" s="3" t="s">
        <v>8</v>
      </c>
      <c r="D68" s="18">
        <f>6*1.5*9</f>
        <v>81</v>
      </c>
      <c r="E68" s="5">
        <v>0</v>
      </c>
      <c r="F68" s="5">
        <f>D68*E68</f>
        <v>0</v>
      </c>
    </row>
    <row r="69" spans="1:8" s="191" customFormat="1" ht="13" customHeight="1">
      <c r="A69" s="30" t="s">
        <v>16</v>
      </c>
      <c r="B69" s="2" t="s">
        <v>114</v>
      </c>
      <c r="C69" s="3"/>
      <c r="D69" s="192">
        <f>779.07*1.03</f>
        <v>802.4421000000001</v>
      </c>
      <c r="E69" s="5"/>
      <c r="F69" s="5"/>
    </row>
    <row r="70" spans="1:8" s="191" customFormat="1" ht="13" customHeight="1">
      <c r="A70" s="30" t="s">
        <v>16</v>
      </c>
      <c r="B70" s="2" t="s">
        <v>115</v>
      </c>
      <c r="C70" s="3"/>
      <c r="D70" s="18"/>
      <c r="E70" s="5"/>
      <c r="F70" s="5"/>
    </row>
    <row r="71" spans="1:8" s="191" customFormat="1" ht="13" customHeight="1">
      <c r="A71" s="30"/>
      <c r="B71" s="2" t="s">
        <v>116</v>
      </c>
      <c r="C71" s="3"/>
      <c r="D71" s="18"/>
      <c r="E71" s="5"/>
      <c r="F71" s="5"/>
    </row>
    <row r="72" spans="1:8" s="191" customFormat="1" ht="13" customHeight="1">
      <c r="A72" s="30" t="s">
        <v>16</v>
      </c>
      <c r="B72" s="2" t="s">
        <v>117</v>
      </c>
      <c r="C72" s="3"/>
      <c r="D72" s="18"/>
      <c r="E72" s="5"/>
      <c r="F72" s="5"/>
    </row>
    <row r="73" spans="1:8" s="191" customFormat="1" ht="13" customHeight="1">
      <c r="A73" s="30"/>
      <c r="B73" s="2" t="s">
        <v>118</v>
      </c>
      <c r="C73" s="3"/>
      <c r="D73" s="18"/>
      <c r="E73" s="5"/>
      <c r="F73" s="5"/>
    </row>
    <row r="74" spans="1:8" s="191" customFormat="1" ht="13" customHeight="1">
      <c r="A74" s="30" t="s">
        <v>16</v>
      </c>
      <c r="B74" s="134" t="s">
        <v>119</v>
      </c>
      <c r="C74" s="3"/>
      <c r="D74" s="18"/>
      <c r="E74" s="5"/>
      <c r="F74" s="5"/>
    </row>
    <row r="75" spans="1:8" s="191" customFormat="1" ht="13" customHeight="1">
      <c r="A75" s="30" t="s">
        <v>16</v>
      </c>
      <c r="B75" s="134" t="s">
        <v>120</v>
      </c>
      <c r="C75" s="3"/>
      <c r="D75" s="18"/>
      <c r="E75" s="5"/>
      <c r="F75" s="5"/>
    </row>
    <row r="76" spans="1:8" s="191" customFormat="1" ht="13" customHeight="1">
      <c r="A76" s="30"/>
      <c r="B76" s="134" t="s">
        <v>121</v>
      </c>
      <c r="C76" s="3"/>
      <c r="D76" s="18"/>
      <c r="E76" s="5"/>
      <c r="F76" s="5"/>
    </row>
    <row r="77" spans="1:8" s="191" customFormat="1" ht="13" customHeight="1">
      <c r="A77" s="30" t="s">
        <v>6</v>
      </c>
      <c r="B77" s="134" t="s">
        <v>10</v>
      </c>
      <c r="C77" s="3"/>
      <c r="D77" s="18"/>
      <c r="E77" s="5"/>
      <c r="F77" s="5"/>
    </row>
    <row r="78" spans="1:8" s="134" customFormat="1" ht="13" customHeight="1">
      <c r="A78" s="156"/>
      <c r="B78" s="157"/>
      <c r="C78" s="158"/>
      <c r="D78" s="159"/>
      <c r="E78" s="158"/>
      <c r="F78" s="158"/>
    </row>
    <row r="79" spans="1:8" s="134" customFormat="1" ht="13" customHeight="1" thickBot="1">
      <c r="A79" s="226" t="str">
        <f>A48</f>
        <v>2.</v>
      </c>
      <c r="B79" s="175" t="str">
        <f>B48</f>
        <v>ZIDARSKA DELA</v>
      </c>
      <c r="C79" s="176"/>
      <c r="D79" s="177"/>
      <c r="E79" s="178"/>
      <c r="F79" s="178">
        <f>SUM(F50:F78)</f>
        <v>0</v>
      </c>
    </row>
    <row r="80" spans="1:8" s="31" customFormat="1" ht="13" customHeight="1" thickTop="1">
      <c r="A80" s="172"/>
      <c r="B80" s="179"/>
      <c r="C80" s="14"/>
      <c r="D80" s="28"/>
      <c r="E80" s="32"/>
      <c r="F80" s="15"/>
      <c r="G80" s="174"/>
    </row>
    <row r="81" spans="1:7" s="31" customFormat="1" ht="13" customHeight="1">
      <c r="A81" s="172"/>
      <c r="B81" s="179"/>
      <c r="C81" s="14"/>
      <c r="D81" s="28"/>
      <c r="E81" s="32"/>
      <c r="F81" s="15"/>
      <c r="G81" s="174"/>
    </row>
    <row r="82" spans="1:7" s="31" customFormat="1" ht="13" customHeight="1">
      <c r="A82" s="172"/>
      <c r="B82" s="179"/>
      <c r="C82" s="14"/>
      <c r="D82" s="28"/>
      <c r="E82" s="32"/>
      <c r="F82" s="15"/>
      <c r="G82" s="174"/>
    </row>
    <row r="83" spans="1:7" s="134" customFormat="1" ht="13" customHeight="1">
      <c r="A83" s="117" t="s">
        <v>11</v>
      </c>
      <c r="B83" s="127" t="s">
        <v>101</v>
      </c>
      <c r="C83" s="164"/>
      <c r="D83" s="165"/>
      <c r="E83" s="166"/>
      <c r="F83" s="166"/>
    </row>
    <row r="84" spans="1:7" s="134" customFormat="1" ht="13" customHeight="1" thickBot="1">
      <c r="A84" s="122" t="s">
        <v>70</v>
      </c>
      <c r="B84" s="123" t="s">
        <v>0</v>
      </c>
      <c r="C84" s="124" t="s">
        <v>1</v>
      </c>
      <c r="D84" s="125" t="s">
        <v>15</v>
      </c>
      <c r="E84" s="126" t="s">
        <v>2</v>
      </c>
      <c r="F84" s="126" t="s">
        <v>3</v>
      </c>
    </row>
    <row r="85" spans="1:7" s="134" customFormat="1" ht="13" customHeight="1" thickTop="1">
      <c r="B85" s="167"/>
      <c r="C85" s="164"/>
      <c r="D85" s="165"/>
      <c r="E85" s="166"/>
      <c r="F85" s="166"/>
    </row>
    <row r="86" spans="1:7" s="211" customFormat="1" ht="12" customHeight="1">
      <c r="A86" s="173" t="s">
        <v>4</v>
      </c>
      <c r="B86" s="206" t="s">
        <v>133</v>
      </c>
      <c r="C86" s="208" t="s">
        <v>8</v>
      </c>
      <c r="D86" s="209">
        <f>D134*0.1</f>
        <v>151</v>
      </c>
      <c r="E86" s="210">
        <v>0</v>
      </c>
      <c r="F86" s="210">
        <f>D86*E86</f>
        <v>0</v>
      </c>
    </row>
    <row r="87" spans="1:7" s="211" customFormat="1" ht="12" customHeight="1">
      <c r="A87" s="205" t="s">
        <v>16</v>
      </c>
      <c r="B87" s="206" t="s">
        <v>134</v>
      </c>
      <c r="C87" s="208"/>
      <c r="D87" s="212"/>
      <c r="E87" s="210"/>
      <c r="F87" s="210"/>
    </row>
    <row r="88" spans="1:7" s="211" customFormat="1" ht="13" customHeight="1">
      <c r="A88" s="215"/>
      <c r="B88" s="219"/>
      <c r="C88" s="208"/>
      <c r="D88" s="212"/>
      <c r="E88" s="210"/>
      <c r="F88" s="210"/>
    </row>
    <row r="89" spans="1:7" s="214" customFormat="1" ht="13" customHeight="1">
      <c r="A89" s="221" t="s">
        <v>7</v>
      </c>
      <c r="B89" s="219" t="s">
        <v>150</v>
      </c>
      <c r="C89" s="208" t="s">
        <v>8</v>
      </c>
      <c r="D89" s="217">
        <f>1360</f>
        <v>1360</v>
      </c>
      <c r="E89" s="210">
        <v>0</v>
      </c>
      <c r="F89" s="210">
        <f>D89*E89</f>
        <v>0</v>
      </c>
      <c r="G89" s="222"/>
    </row>
    <row r="90" spans="1:7" s="214" customFormat="1" ht="13" customHeight="1">
      <c r="A90" s="215" t="s">
        <v>16</v>
      </c>
      <c r="B90" s="219" t="s">
        <v>151</v>
      </c>
      <c r="G90" s="222"/>
    </row>
    <row r="91" spans="1:7" s="214" customFormat="1" ht="13" customHeight="1">
      <c r="A91" s="205" t="s">
        <v>6</v>
      </c>
      <c r="B91" s="219" t="s">
        <v>152</v>
      </c>
      <c r="C91" s="208"/>
      <c r="D91" s="217"/>
      <c r="E91" s="210"/>
      <c r="F91" s="210"/>
    </row>
    <row r="92" spans="1:7" s="214" customFormat="1" ht="13" customHeight="1">
      <c r="A92" s="215" t="s">
        <v>16</v>
      </c>
      <c r="B92" s="223" t="s">
        <v>153</v>
      </c>
      <c r="C92" s="208"/>
      <c r="D92" s="212"/>
      <c r="E92" s="210"/>
      <c r="F92" s="210"/>
    </row>
    <row r="93" spans="1:7" s="214" customFormat="1" ht="13" customHeight="1">
      <c r="A93" s="215" t="s">
        <v>16</v>
      </c>
      <c r="B93" s="223" t="s">
        <v>154</v>
      </c>
      <c r="C93" s="208"/>
      <c r="D93" s="212"/>
      <c r="E93" s="210"/>
      <c r="F93" s="210"/>
    </row>
    <row r="94" spans="1:7" s="214" customFormat="1" ht="13" customHeight="1">
      <c r="A94" s="215"/>
      <c r="B94" s="223" t="s">
        <v>155</v>
      </c>
      <c r="C94" s="208"/>
      <c r="D94" s="212"/>
      <c r="E94" s="210"/>
      <c r="F94" s="210"/>
    </row>
    <row r="95" spans="1:7" s="214" customFormat="1" ht="13" customHeight="1">
      <c r="A95" s="205" t="s">
        <v>6</v>
      </c>
      <c r="B95" s="219" t="s">
        <v>10</v>
      </c>
      <c r="C95" s="208"/>
      <c r="D95" s="212"/>
      <c r="E95" s="210"/>
      <c r="F95" s="210"/>
    </row>
    <row r="96" spans="1:7" s="214" customFormat="1" ht="13" customHeight="1">
      <c r="A96" s="198"/>
      <c r="B96" s="220"/>
      <c r="C96" s="200"/>
      <c r="D96" s="201"/>
      <c r="E96" s="202"/>
      <c r="F96" s="203"/>
      <c r="G96" s="213"/>
    </row>
    <row r="97" spans="1:7" s="214" customFormat="1" ht="13" customHeight="1">
      <c r="A97" s="214" t="s">
        <v>11</v>
      </c>
      <c r="B97" s="219" t="s">
        <v>156</v>
      </c>
      <c r="C97" s="200" t="s">
        <v>8</v>
      </c>
      <c r="D97" s="217">
        <f>D89</f>
        <v>1360</v>
      </c>
      <c r="E97" s="203">
        <v>0</v>
      </c>
      <c r="F97" s="203">
        <f>D97*E97</f>
        <v>0</v>
      </c>
    </row>
    <row r="98" spans="1:7" s="214" customFormat="1" ht="13" customHeight="1">
      <c r="B98" s="219" t="s">
        <v>157</v>
      </c>
      <c r="C98" s="200"/>
      <c r="D98" s="217"/>
      <c r="E98" s="203"/>
      <c r="F98" s="203"/>
    </row>
    <row r="99" spans="1:7" s="211" customFormat="1" ht="13" customHeight="1">
      <c r="A99" s="215" t="s">
        <v>6</v>
      </c>
      <c r="B99" s="219" t="s">
        <v>161</v>
      </c>
      <c r="C99" s="208"/>
      <c r="D99" s="212"/>
      <c r="E99" s="210"/>
      <c r="F99" s="210"/>
    </row>
    <row r="100" spans="1:7" s="211" customFormat="1" ht="13" customHeight="1">
      <c r="A100" s="215" t="s">
        <v>16</v>
      </c>
      <c r="B100" s="219" t="s">
        <v>158</v>
      </c>
      <c r="C100" s="208"/>
      <c r="D100" s="212"/>
      <c r="E100" s="210"/>
      <c r="F100" s="210"/>
    </row>
    <row r="101" spans="1:7" s="211" customFormat="1" ht="13" customHeight="1">
      <c r="A101" s="215" t="s">
        <v>16</v>
      </c>
      <c r="B101" s="223" t="s">
        <v>159</v>
      </c>
      <c r="C101" s="208"/>
      <c r="D101" s="212"/>
      <c r="E101" s="210"/>
      <c r="F101" s="210"/>
    </row>
    <row r="102" spans="1:7" s="211" customFormat="1" ht="13" customHeight="1">
      <c r="A102" s="215" t="s">
        <v>16</v>
      </c>
      <c r="B102" s="223" t="s">
        <v>160</v>
      </c>
      <c r="C102" s="208"/>
      <c r="D102" s="212"/>
      <c r="E102" s="210"/>
      <c r="F102" s="210"/>
    </row>
    <row r="103" spans="1:7" s="211" customFormat="1" ht="13" customHeight="1">
      <c r="A103" s="215" t="s">
        <v>16</v>
      </c>
      <c r="B103" s="223" t="s">
        <v>162</v>
      </c>
      <c r="C103" s="208"/>
      <c r="D103" s="212"/>
      <c r="E103" s="210"/>
      <c r="F103" s="210"/>
    </row>
    <row r="104" spans="1:7" s="211" customFormat="1" ht="13" customHeight="1">
      <c r="A104" s="215" t="s">
        <v>6</v>
      </c>
      <c r="B104" s="223" t="s">
        <v>163</v>
      </c>
      <c r="C104" s="208"/>
      <c r="D104" s="212"/>
      <c r="E104" s="210"/>
      <c r="F104" s="210"/>
    </row>
    <row r="105" spans="1:7" s="214" customFormat="1" ht="13" customHeight="1">
      <c r="A105" s="205" t="s">
        <v>6</v>
      </c>
      <c r="B105" s="219" t="s">
        <v>10</v>
      </c>
      <c r="C105" s="200"/>
      <c r="D105" s="201"/>
      <c r="E105" s="202"/>
      <c r="F105" s="203"/>
    </row>
    <row r="106" spans="1:7" s="214" customFormat="1" ht="13" customHeight="1">
      <c r="A106" s="198"/>
      <c r="B106" s="220"/>
      <c r="C106" s="200"/>
      <c r="D106" s="201"/>
      <c r="E106" s="202"/>
      <c r="F106" s="203"/>
      <c r="G106" s="213"/>
    </row>
    <row r="107" spans="1:7" s="214" customFormat="1" ht="13" customHeight="1">
      <c r="A107" s="214" t="s">
        <v>12</v>
      </c>
      <c r="B107" s="219" t="s">
        <v>165</v>
      </c>
      <c r="C107" s="200" t="s">
        <v>8</v>
      </c>
      <c r="D107" s="217">
        <f>D97</f>
        <v>1360</v>
      </c>
      <c r="E107" s="203">
        <v>0</v>
      </c>
      <c r="F107" s="203">
        <f>D107*E107</f>
        <v>0</v>
      </c>
    </row>
    <row r="108" spans="1:7" s="214" customFormat="1" ht="13" customHeight="1">
      <c r="B108" s="219" t="s">
        <v>166</v>
      </c>
      <c r="C108" s="200"/>
      <c r="D108" s="217"/>
      <c r="E108" s="203"/>
      <c r="F108" s="203"/>
    </row>
    <row r="109" spans="1:7" s="211" customFormat="1" ht="13" customHeight="1">
      <c r="A109" s="215" t="s">
        <v>6</v>
      </c>
      <c r="B109" s="219" t="s">
        <v>170</v>
      </c>
      <c r="C109" s="208"/>
      <c r="D109" s="212"/>
      <c r="E109" s="210"/>
      <c r="F109" s="210"/>
    </row>
    <row r="110" spans="1:7" s="211" customFormat="1" ht="13" customHeight="1">
      <c r="A110" s="215" t="s">
        <v>16</v>
      </c>
      <c r="B110" s="219" t="s">
        <v>167</v>
      </c>
      <c r="C110" s="208"/>
      <c r="D110" s="212"/>
      <c r="E110" s="210"/>
      <c r="F110" s="210"/>
    </row>
    <row r="111" spans="1:7" s="211" customFormat="1" ht="13" customHeight="1">
      <c r="A111" s="215" t="s">
        <v>16</v>
      </c>
      <c r="B111" s="219" t="s">
        <v>168</v>
      </c>
      <c r="C111" s="208"/>
      <c r="D111" s="212"/>
      <c r="E111" s="210"/>
      <c r="F111" s="210"/>
    </row>
    <row r="112" spans="1:7" s="211" customFormat="1" ht="13" customHeight="1">
      <c r="A112" s="215" t="s">
        <v>16</v>
      </c>
      <c r="B112" s="139" t="s">
        <v>169</v>
      </c>
      <c r="C112" s="208"/>
      <c r="D112" s="212"/>
      <c r="E112" s="210"/>
      <c r="F112" s="210"/>
    </row>
    <row r="113" spans="1:7" s="211" customFormat="1" ht="13" customHeight="1">
      <c r="A113" s="215" t="s">
        <v>6</v>
      </c>
      <c r="B113" s="137" t="s">
        <v>171</v>
      </c>
      <c r="C113" s="208"/>
      <c r="D113" s="212"/>
      <c r="E113" s="210"/>
      <c r="F113" s="210"/>
    </row>
    <row r="114" spans="1:7" s="214" customFormat="1" ht="13" customHeight="1">
      <c r="A114" s="205" t="s">
        <v>6</v>
      </c>
      <c r="B114" s="219" t="s">
        <v>10</v>
      </c>
      <c r="C114" s="200"/>
      <c r="D114" s="201"/>
      <c r="E114" s="202"/>
      <c r="F114" s="203"/>
    </row>
    <row r="115" spans="1:7" s="214" customFormat="1" ht="13" customHeight="1">
      <c r="A115" s="198"/>
      <c r="B115" s="220"/>
      <c r="C115" s="200"/>
      <c r="D115" s="201"/>
      <c r="E115" s="202"/>
      <c r="F115" s="203"/>
      <c r="G115" s="213"/>
    </row>
    <row r="116" spans="1:7" s="214" customFormat="1" ht="13" customHeight="1">
      <c r="A116" s="214" t="s">
        <v>14</v>
      </c>
      <c r="B116" s="219" t="s">
        <v>173</v>
      </c>
      <c r="C116" s="200" t="s">
        <v>8</v>
      </c>
      <c r="D116" s="201">
        <f>D107</f>
        <v>1360</v>
      </c>
      <c r="E116" s="203">
        <v>0</v>
      </c>
      <c r="F116" s="203">
        <f>D116*E116</f>
        <v>0</v>
      </c>
    </row>
    <row r="117" spans="1:7" s="214" customFormat="1" ht="13" customHeight="1">
      <c r="A117" s="205"/>
      <c r="B117" s="216" t="s">
        <v>174</v>
      </c>
      <c r="C117" s="200"/>
      <c r="D117" s="217"/>
      <c r="E117" s="203"/>
      <c r="F117" s="203"/>
    </row>
    <row r="118" spans="1:7" s="214" customFormat="1" ht="13" customHeight="1">
      <c r="A118" s="205" t="s">
        <v>6</v>
      </c>
      <c r="B118" s="219" t="s">
        <v>10</v>
      </c>
      <c r="C118" s="200"/>
      <c r="D118" s="201"/>
      <c r="E118" s="202"/>
      <c r="F118" s="203"/>
      <c r="G118" s="213"/>
    </row>
    <row r="119" spans="1:7" s="214" customFormat="1" ht="13" customHeight="1">
      <c r="A119" s="198"/>
      <c r="B119" s="220"/>
      <c r="C119" s="200"/>
      <c r="D119" s="201"/>
      <c r="E119" s="202"/>
      <c r="F119" s="203"/>
      <c r="G119" s="213"/>
    </row>
    <row r="120" spans="1:7" s="214" customFormat="1" ht="13" customHeight="1">
      <c r="A120" s="214" t="s">
        <v>72</v>
      </c>
      <c r="B120" s="219" t="s">
        <v>175</v>
      </c>
      <c r="C120" s="200" t="s">
        <v>8</v>
      </c>
      <c r="D120" s="201">
        <f>D134</f>
        <v>1510</v>
      </c>
      <c r="E120" s="203">
        <v>0</v>
      </c>
      <c r="F120" s="203">
        <f>D120*E120</f>
        <v>0</v>
      </c>
    </row>
    <row r="121" spans="1:7" s="214" customFormat="1" ht="13" customHeight="1">
      <c r="A121" s="205"/>
      <c r="B121" s="219" t="s">
        <v>10</v>
      </c>
      <c r="C121" s="200"/>
      <c r="D121" s="201"/>
      <c r="E121" s="202"/>
      <c r="F121" s="203"/>
      <c r="G121" s="213"/>
    </row>
    <row r="122" spans="1:7" s="214" customFormat="1" ht="13" customHeight="1">
      <c r="A122" s="198"/>
      <c r="B122" s="220"/>
      <c r="C122" s="200"/>
      <c r="D122" s="201"/>
      <c r="E122" s="202"/>
      <c r="F122" s="203"/>
      <c r="G122" s="213"/>
    </row>
    <row r="123" spans="1:7" s="214" customFormat="1" ht="13">
      <c r="A123" s="214" t="s">
        <v>17</v>
      </c>
      <c r="B123" s="224" t="s">
        <v>186</v>
      </c>
      <c r="C123" s="200" t="s">
        <v>13</v>
      </c>
      <c r="D123" s="204">
        <v>8</v>
      </c>
      <c r="E123" s="203">
        <v>0</v>
      </c>
      <c r="F123" s="203">
        <f>D123*E123</f>
        <v>0</v>
      </c>
    </row>
    <row r="124" spans="1:7" s="214" customFormat="1" ht="13">
      <c r="B124" s="224" t="s">
        <v>185</v>
      </c>
      <c r="C124" s="200"/>
      <c r="D124" s="201"/>
      <c r="E124" s="203"/>
      <c r="F124" s="203"/>
    </row>
    <row r="125" spans="1:7" s="214" customFormat="1" ht="13" customHeight="1">
      <c r="A125" s="205"/>
      <c r="B125" s="219" t="s">
        <v>10</v>
      </c>
      <c r="C125" s="200"/>
      <c r="D125" s="201"/>
      <c r="E125" s="202"/>
      <c r="F125" s="203"/>
      <c r="G125" s="213"/>
    </row>
    <row r="126" spans="1:7" s="214" customFormat="1" ht="12" customHeight="1">
      <c r="A126" s="198"/>
      <c r="B126" s="206"/>
      <c r="C126" s="200"/>
      <c r="D126" s="201"/>
      <c r="E126" s="202"/>
      <c r="F126" s="203"/>
      <c r="G126" s="213"/>
    </row>
    <row r="127" spans="1:7" s="211" customFormat="1" ht="12" customHeight="1">
      <c r="A127" s="173" t="s">
        <v>18</v>
      </c>
      <c r="B127" s="206" t="s">
        <v>135</v>
      </c>
      <c r="C127" s="208" t="s">
        <v>8</v>
      </c>
      <c r="D127" s="209">
        <f>D134</f>
        <v>1510</v>
      </c>
      <c r="E127" s="210">
        <v>0</v>
      </c>
      <c r="F127" s="210">
        <f>D127*E127</f>
        <v>0</v>
      </c>
    </row>
    <row r="128" spans="1:7" s="211" customFormat="1" ht="12" customHeight="1">
      <c r="A128" s="215" t="s">
        <v>6</v>
      </c>
      <c r="B128" s="206" t="s">
        <v>136</v>
      </c>
      <c r="C128" s="208"/>
      <c r="D128" s="212"/>
      <c r="E128" s="210"/>
      <c r="F128" s="210"/>
    </row>
    <row r="129" spans="1:7" s="214" customFormat="1" ht="13" customHeight="1">
      <c r="A129" s="205"/>
      <c r="B129" s="219" t="s">
        <v>10</v>
      </c>
      <c r="C129" s="200"/>
      <c r="D129" s="201"/>
      <c r="E129" s="202"/>
      <c r="F129" s="203"/>
      <c r="G129" s="213"/>
    </row>
    <row r="130" spans="1:7" s="214" customFormat="1" ht="12" customHeight="1">
      <c r="A130" s="198"/>
      <c r="B130" s="206"/>
      <c r="C130" s="200"/>
      <c r="D130" s="201"/>
      <c r="E130" s="202"/>
      <c r="F130" s="203"/>
      <c r="G130" s="213"/>
    </row>
    <row r="131" spans="1:7" s="211" customFormat="1" ht="12" customHeight="1">
      <c r="A131" s="173" t="s">
        <v>77</v>
      </c>
      <c r="B131" s="206" t="s">
        <v>176</v>
      </c>
      <c r="C131" s="208" t="s">
        <v>8</v>
      </c>
      <c r="D131" s="209">
        <f>D134</f>
        <v>1510</v>
      </c>
      <c r="E131" s="210">
        <v>0</v>
      </c>
      <c r="F131" s="210">
        <f>D131*E131</f>
        <v>0</v>
      </c>
    </row>
    <row r="132" spans="1:7" s="214" customFormat="1" ht="13" customHeight="1">
      <c r="A132" s="205"/>
      <c r="B132" s="219" t="s">
        <v>10</v>
      </c>
      <c r="C132" s="200"/>
      <c r="D132" s="201"/>
      <c r="E132" s="202"/>
      <c r="F132" s="203"/>
      <c r="G132" s="213"/>
    </row>
    <row r="133" spans="1:7" s="214" customFormat="1" ht="12" customHeight="1">
      <c r="A133" s="198"/>
      <c r="B133" s="206"/>
      <c r="C133" s="200"/>
      <c r="D133" s="201"/>
      <c r="E133" s="202"/>
      <c r="F133" s="203"/>
      <c r="G133" s="213"/>
    </row>
    <row r="134" spans="1:7" s="132" customFormat="1" ht="13" customHeight="1">
      <c r="A134" s="173" t="s">
        <v>197</v>
      </c>
      <c r="B134" s="20" t="s">
        <v>122</v>
      </c>
      <c r="C134" s="193" t="s">
        <v>8</v>
      </c>
      <c r="D134" s="194">
        <f>1360+150</f>
        <v>1510</v>
      </c>
      <c r="E134" s="195">
        <v>0</v>
      </c>
      <c r="F134" s="15">
        <f>D134*E134</f>
        <v>0</v>
      </c>
    </row>
    <row r="135" spans="1:7" s="132" customFormat="1" ht="13" customHeight="1">
      <c r="A135" s="13" t="s">
        <v>16</v>
      </c>
      <c r="B135" s="20" t="s">
        <v>131</v>
      </c>
      <c r="C135" s="193"/>
      <c r="D135" s="194"/>
      <c r="E135" s="195"/>
      <c r="F135" s="15"/>
    </row>
    <row r="136" spans="1:7" s="132" customFormat="1" ht="13" customHeight="1">
      <c r="A136" s="196" t="s">
        <v>6</v>
      </c>
      <c r="B136" s="20" t="s">
        <v>125</v>
      </c>
      <c r="C136" s="193"/>
      <c r="D136" s="194"/>
      <c r="E136" s="195"/>
      <c r="F136" s="15"/>
    </row>
    <row r="137" spans="1:7" s="132" customFormat="1" ht="194" customHeight="1">
      <c r="A137" s="13" t="s">
        <v>16</v>
      </c>
      <c r="B137" s="20" t="s">
        <v>123</v>
      </c>
      <c r="C137" s="193"/>
      <c r="D137" s="194"/>
      <c r="E137" s="195"/>
      <c r="F137" s="15"/>
    </row>
    <row r="138" spans="1:7" s="132" customFormat="1" ht="13" customHeight="1">
      <c r="A138" s="13" t="s">
        <v>16</v>
      </c>
      <c r="B138" s="20" t="s">
        <v>124</v>
      </c>
      <c r="C138" s="193"/>
      <c r="D138" s="194"/>
      <c r="E138" s="195"/>
      <c r="F138" s="15"/>
    </row>
    <row r="139" spans="1:7" s="132" customFormat="1" ht="13" customHeight="1">
      <c r="A139" s="196" t="s">
        <v>6</v>
      </c>
      <c r="B139" s="197" t="s">
        <v>10</v>
      </c>
      <c r="C139" s="193"/>
      <c r="D139" s="194"/>
      <c r="E139" s="195"/>
      <c r="F139" s="15"/>
    </row>
    <row r="140" spans="1:7" s="31" customFormat="1" ht="13" customHeight="1">
      <c r="A140" s="172"/>
      <c r="B140" s="179"/>
      <c r="C140" s="14"/>
      <c r="D140" s="28"/>
      <c r="E140" s="32"/>
      <c r="F140" s="15"/>
      <c r="G140" s="174"/>
    </row>
    <row r="141" spans="1:7" s="31" customFormat="1" ht="13" customHeight="1">
      <c r="A141" s="31" t="s">
        <v>198</v>
      </c>
      <c r="B141" s="129" t="s">
        <v>223</v>
      </c>
      <c r="C141" s="153" t="s">
        <v>8</v>
      </c>
      <c r="D141" s="29">
        <f>13.5*6+30.4*3+6.3*6+6.5*3.7*3+4.3*2.45*3</f>
        <v>313.755</v>
      </c>
      <c r="E141" s="15">
        <v>0</v>
      </c>
      <c r="F141" s="15">
        <f>D141*E141</f>
        <v>0</v>
      </c>
    </row>
    <row r="142" spans="1:7" s="31" customFormat="1" ht="13" customHeight="1">
      <c r="B142" s="129" t="s">
        <v>191</v>
      </c>
      <c r="C142" s="153"/>
      <c r="D142" s="29"/>
      <c r="E142" s="15"/>
      <c r="F142" s="15"/>
    </row>
    <row r="143" spans="1:7" s="31" customFormat="1" ht="13" customHeight="1">
      <c r="A143" s="13" t="s">
        <v>6</v>
      </c>
      <c r="B143" s="129" t="s">
        <v>200</v>
      </c>
      <c r="C143" s="153"/>
      <c r="D143" s="29"/>
      <c r="E143" s="15"/>
      <c r="F143" s="15"/>
    </row>
    <row r="144" spans="1:7" s="31" customFormat="1" ht="13" customHeight="1">
      <c r="A144" s="13" t="s">
        <v>6</v>
      </c>
      <c r="B144" s="129" t="s">
        <v>10</v>
      </c>
      <c r="C144" s="14"/>
      <c r="D144" s="28"/>
      <c r="E144" s="32"/>
      <c r="F144" s="15"/>
    </row>
    <row r="145" spans="1:7" s="134" customFormat="1" ht="13" customHeight="1">
      <c r="B145" s="167"/>
      <c r="C145" s="164"/>
      <c r="D145" s="165"/>
      <c r="E145" s="166"/>
      <c r="F145" s="166"/>
    </row>
    <row r="146" spans="1:7" s="132" customFormat="1" ht="13" customHeight="1">
      <c r="A146" s="152" t="s">
        <v>164</v>
      </c>
      <c r="B146" s="129" t="s">
        <v>177</v>
      </c>
      <c r="C146" s="153"/>
      <c r="D146" s="29"/>
      <c r="E146" s="15"/>
      <c r="F146" s="15"/>
    </row>
    <row r="147" spans="1:7" s="31" customFormat="1" ht="13" customHeight="1">
      <c r="A147" s="180" t="s">
        <v>16</v>
      </c>
      <c r="B147" s="129" t="s">
        <v>102</v>
      </c>
      <c r="C147" s="153" t="s">
        <v>9</v>
      </c>
      <c r="D147" s="29">
        <f>3.5+3.5*4+4.8*2+2.3*4</f>
        <v>36.299999999999997</v>
      </c>
      <c r="E147" s="15">
        <v>0</v>
      </c>
      <c r="F147" s="15">
        <f t="shared" ref="F147:F155" si="0">D147*E147</f>
        <v>0</v>
      </c>
    </row>
    <row r="148" spans="1:7" s="31" customFormat="1" ht="13" customHeight="1">
      <c r="A148" s="180" t="s">
        <v>16</v>
      </c>
      <c r="B148" s="129" t="s">
        <v>103</v>
      </c>
      <c r="C148" s="153" t="s">
        <v>9</v>
      </c>
      <c r="D148" s="29">
        <v>52</v>
      </c>
      <c r="E148" s="15">
        <v>0</v>
      </c>
      <c r="F148" s="15">
        <f t="shared" si="0"/>
        <v>0</v>
      </c>
    </row>
    <row r="149" spans="1:7" s="31" customFormat="1" ht="13" customHeight="1">
      <c r="A149" s="180" t="s">
        <v>16</v>
      </c>
      <c r="B149" s="129" t="s">
        <v>178</v>
      </c>
      <c r="C149" s="153" t="s">
        <v>9</v>
      </c>
      <c r="D149" s="29">
        <f>D148</f>
        <v>52</v>
      </c>
      <c r="E149" s="15">
        <v>0</v>
      </c>
      <c r="F149" s="15">
        <f t="shared" ref="F149" si="1">D149*E149</f>
        <v>0</v>
      </c>
    </row>
    <row r="150" spans="1:7" s="31" customFormat="1" ht="13" customHeight="1">
      <c r="A150" s="180" t="s">
        <v>16</v>
      </c>
      <c r="B150" s="129" t="s">
        <v>180</v>
      </c>
      <c r="C150" s="153" t="s">
        <v>9</v>
      </c>
      <c r="D150" s="29">
        <v>17</v>
      </c>
      <c r="E150" s="15">
        <v>0</v>
      </c>
      <c r="F150" s="15">
        <f t="shared" ref="F150" si="2">D150*E150</f>
        <v>0</v>
      </c>
    </row>
    <row r="151" spans="1:7" s="31" customFormat="1" ht="13" customHeight="1">
      <c r="A151" s="180" t="s">
        <v>16</v>
      </c>
      <c r="B151" s="129" t="s">
        <v>221</v>
      </c>
      <c r="C151" s="153" t="s">
        <v>9</v>
      </c>
      <c r="D151" s="29">
        <f>(8.5+8.5+2.2+3.5)+2+(5.3+2.2)*6+7*6</f>
        <v>111.7</v>
      </c>
      <c r="E151" s="15">
        <v>0</v>
      </c>
      <c r="F151" s="15">
        <f t="shared" si="0"/>
        <v>0</v>
      </c>
    </row>
    <row r="152" spans="1:7" s="31" customFormat="1" ht="13" customHeight="1">
      <c r="A152" s="180" t="s">
        <v>16</v>
      </c>
      <c r="B152" s="129" t="s">
        <v>222</v>
      </c>
      <c r="C152" s="153" t="s">
        <v>9</v>
      </c>
      <c r="D152" s="29">
        <f>6.5*2*3+4.3*2*3</f>
        <v>64.8</v>
      </c>
      <c r="E152" s="15">
        <v>0</v>
      </c>
      <c r="F152" s="15">
        <f t="shared" ref="F152" si="3">D152*E152</f>
        <v>0</v>
      </c>
    </row>
    <row r="153" spans="1:7" s="31" customFormat="1" ht="13" customHeight="1">
      <c r="A153" s="180" t="s">
        <v>16</v>
      </c>
      <c r="B153" s="129" t="s">
        <v>371</v>
      </c>
      <c r="C153" s="153" t="s">
        <v>9</v>
      </c>
      <c r="D153" s="29">
        <f>2.3*6</f>
        <v>13.799999999999999</v>
      </c>
      <c r="E153" s="15">
        <v>0</v>
      </c>
      <c r="F153" s="15">
        <f t="shared" ref="F153" si="4">D153*E153</f>
        <v>0</v>
      </c>
    </row>
    <row r="154" spans="1:7" s="31" customFormat="1" ht="13" customHeight="1">
      <c r="A154" s="180" t="s">
        <v>16</v>
      </c>
      <c r="B154" s="129" t="s">
        <v>126</v>
      </c>
      <c r="C154" s="153" t="s">
        <v>9</v>
      </c>
      <c r="D154" s="29">
        <f>(8.5+8.5+2.2+3.5)*2</f>
        <v>45.4</v>
      </c>
      <c r="E154" s="15">
        <v>0</v>
      </c>
      <c r="F154" s="15">
        <f t="shared" si="0"/>
        <v>0</v>
      </c>
    </row>
    <row r="155" spans="1:7" s="31" customFormat="1" ht="13" customHeight="1">
      <c r="A155" s="180" t="s">
        <v>16</v>
      </c>
      <c r="B155" s="129" t="s">
        <v>104</v>
      </c>
      <c r="C155" s="153" t="s">
        <v>9</v>
      </c>
      <c r="D155" s="29">
        <v>100</v>
      </c>
      <c r="E155" s="15">
        <v>0</v>
      </c>
      <c r="F155" s="15">
        <f t="shared" si="0"/>
        <v>0</v>
      </c>
    </row>
    <row r="156" spans="1:7" s="31" customFormat="1" ht="13" customHeight="1">
      <c r="A156" s="180" t="s">
        <v>16</v>
      </c>
      <c r="B156" s="129" t="s">
        <v>179</v>
      </c>
      <c r="C156" s="153" t="s">
        <v>9</v>
      </c>
      <c r="D156" s="29">
        <v>100</v>
      </c>
      <c r="E156" s="15">
        <v>0</v>
      </c>
      <c r="F156" s="15">
        <f t="shared" ref="F156" si="5">D156*E156</f>
        <v>0</v>
      </c>
    </row>
    <row r="157" spans="1:7" s="31" customFormat="1" ht="13" customHeight="1">
      <c r="A157" s="13" t="s">
        <v>6</v>
      </c>
      <c r="B157" s="129" t="s">
        <v>105</v>
      </c>
      <c r="C157" s="153"/>
      <c r="D157" s="29"/>
      <c r="E157" s="15"/>
      <c r="F157" s="15"/>
    </row>
    <row r="158" spans="1:7" s="31" customFormat="1" ht="13" customHeight="1">
      <c r="A158" s="13" t="s">
        <v>6</v>
      </c>
      <c r="B158" s="129" t="s">
        <v>10</v>
      </c>
      <c r="C158" s="14"/>
      <c r="D158" s="29"/>
      <c r="E158" s="15"/>
      <c r="F158" s="15"/>
    </row>
    <row r="159" spans="1:7" s="31" customFormat="1" ht="13" customHeight="1">
      <c r="A159" s="172"/>
      <c r="B159" s="179"/>
      <c r="C159" s="14"/>
      <c r="D159" s="28"/>
      <c r="E159" s="32"/>
      <c r="F159" s="15"/>
      <c r="G159" s="174"/>
    </row>
    <row r="160" spans="1:7" s="31" customFormat="1" ht="13" customHeight="1">
      <c r="A160" s="31" t="s">
        <v>199</v>
      </c>
      <c r="B160" s="129" t="s">
        <v>187</v>
      </c>
      <c r="C160" s="153" t="s">
        <v>8</v>
      </c>
      <c r="D160" s="29">
        <v>35</v>
      </c>
      <c r="E160" s="15">
        <v>0</v>
      </c>
      <c r="F160" s="15">
        <f>D160*E160</f>
        <v>0</v>
      </c>
    </row>
    <row r="161" spans="1:8" s="31" customFormat="1" ht="13" customHeight="1">
      <c r="A161" s="180" t="s">
        <v>16</v>
      </c>
      <c r="B161" s="129" t="s">
        <v>188</v>
      </c>
      <c r="C161" s="153"/>
      <c r="D161" s="29"/>
      <c r="E161" s="15"/>
      <c r="F161" s="15"/>
    </row>
    <row r="162" spans="1:8" s="31" customFormat="1" ht="13" customHeight="1">
      <c r="A162" s="13" t="s">
        <v>6</v>
      </c>
      <c r="B162" s="129" t="s">
        <v>10</v>
      </c>
      <c r="C162" s="14"/>
      <c r="D162" s="28"/>
      <c r="E162" s="32"/>
      <c r="F162" s="15"/>
    </row>
    <row r="163" spans="1:8" s="31" customFormat="1" ht="13" customHeight="1">
      <c r="A163" s="13"/>
      <c r="B163" s="12"/>
      <c r="C163" s="14"/>
      <c r="D163" s="29"/>
      <c r="E163" s="15"/>
      <c r="F163" s="15"/>
      <c r="H163" s="16"/>
    </row>
    <row r="164" spans="1:8" s="186" customFormat="1" ht="13" customHeight="1">
      <c r="A164" s="181" t="s">
        <v>172</v>
      </c>
      <c r="B164" s="182" t="s">
        <v>106</v>
      </c>
      <c r="C164" s="183" t="s">
        <v>9</v>
      </c>
      <c r="D164" s="184">
        <f>D155+10</f>
        <v>110</v>
      </c>
      <c r="E164" s="185">
        <v>0</v>
      </c>
      <c r="F164" s="185">
        <f>D164*E164</f>
        <v>0</v>
      </c>
      <c r="H164" s="187"/>
    </row>
    <row r="165" spans="1:8" s="186" customFormat="1" ht="13" customHeight="1">
      <c r="A165" s="188" t="s">
        <v>6</v>
      </c>
      <c r="B165" s="139" t="s">
        <v>144</v>
      </c>
      <c r="C165" s="183"/>
      <c r="D165" s="184"/>
      <c r="E165" s="185"/>
      <c r="F165" s="185"/>
      <c r="H165" s="187"/>
    </row>
    <row r="166" spans="1:8" s="186" customFormat="1" ht="13" customHeight="1">
      <c r="A166" s="188" t="s">
        <v>16</v>
      </c>
      <c r="B166" s="199" t="s">
        <v>141</v>
      </c>
      <c r="C166" s="183"/>
      <c r="D166" s="184"/>
      <c r="E166" s="185"/>
      <c r="F166" s="185"/>
      <c r="H166" s="187"/>
    </row>
    <row r="167" spans="1:8" s="186" customFormat="1" ht="13" customHeight="1">
      <c r="A167" s="188" t="s">
        <v>6</v>
      </c>
      <c r="B167" s="182" t="s">
        <v>10</v>
      </c>
      <c r="C167" s="183"/>
      <c r="D167" s="184"/>
      <c r="E167" s="185"/>
      <c r="F167" s="185"/>
    </row>
    <row r="168" spans="1:8" s="136" customFormat="1" ht="12" customHeight="1">
      <c r="A168" s="198"/>
      <c r="B168" s="199"/>
      <c r="C168" s="200"/>
      <c r="D168" s="201"/>
      <c r="E168" s="202"/>
      <c r="F168" s="203"/>
    </row>
    <row r="169" spans="1:8" s="136" customFormat="1" ht="12" customHeight="1">
      <c r="A169" s="207" t="s">
        <v>149</v>
      </c>
      <c r="B169" s="199" t="s">
        <v>127</v>
      </c>
    </row>
    <row r="170" spans="1:8" s="136" customFormat="1" ht="12" customHeight="1">
      <c r="A170" s="138" t="s">
        <v>16</v>
      </c>
      <c r="B170" s="129" t="s">
        <v>196</v>
      </c>
      <c r="C170" s="200" t="s">
        <v>13</v>
      </c>
      <c r="D170" s="204">
        <v>12</v>
      </c>
      <c r="E170" s="202">
        <v>0</v>
      </c>
      <c r="F170" s="203">
        <f>D170*E170</f>
        <v>0</v>
      </c>
    </row>
    <row r="171" spans="1:8" s="136" customFormat="1" ht="12" customHeight="1">
      <c r="A171" s="205" t="s">
        <v>6</v>
      </c>
      <c r="B171" s="206" t="s">
        <v>128</v>
      </c>
      <c r="C171" s="200"/>
      <c r="D171" s="201"/>
      <c r="E171" s="202"/>
      <c r="F171" s="203"/>
    </row>
    <row r="172" spans="1:8" s="136" customFormat="1" ht="12" customHeight="1">
      <c r="A172" s="205" t="s">
        <v>6</v>
      </c>
      <c r="B172" s="199" t="s">
        <v>10</v>
      </c>
      <c r="C172" s="200"/>
      <c r="D172" s="201"/>
      <c r="E172" s="202"/>
      <c r="F172" s="203"/>
    </row>
    <row r="173" spans="1:8" s="136" customFormat="1" ht="12" customHeight="1">
      <c r="A173" s="198"/>
      <c r="B173" s="199"/>
      <c r="C173" s="200"/>
      <c r="D173" s="201"/>
      <c r="E173" s="202"/>
      <c r="F173" s="203"/>
    </row>
    <row r="174" spans="1:8" s="136" customFormat="1" ht="13">
      <c r="A174" s="207" t="s">
        <v>140</v>
      </c>
      <c r="B174" s="199" t="s">
        <v>193</v>
      </c>
      <c r="C174" s="200" t="s">
        <v>9</v>
      </c>
      <c r="D174" s="29">
        <v>15</v>
      </c>
      <c r="E174" s="202">
        <v>0</v>
      </c>
      <c r="F174" s="203">
        <f>D174*E174</f>
        <v>0</v>
      </c>
    </row>
    <row r="175" spans="1:8" s="136" customFormat="1" ht="13">
      <c r="A175" s="207"/>
      <c r="B175" s="199" t="s">
        <v>194</v>
      </c>
    </row>
    <row r="176" spans="1:8" s="136" customFormat="1" ht="13">
      <c r="A176" s="207"/>
      <c r="B176" s="199" t="s">
        <v>195</v>
      </c>
    </row>
    <row r="177" spans="1:7" s="136" customFormat="1" ht="12" customHeight="1">
      <c r="A177" s="138" t="s">
        <v>16</v>
      </c>
      <c r="B177" s="129" t="s">
        <v>192</v>
      </c>
    </row>
    <row r="178" spans="1:7" s="136" customFormat="1" ht="12" customHeight="1">
      <c r="A178" s="205" t="s">
        <v>6</v>
      </c>
      <c r="B178" s="206" t="s">
        <v>128</v>
      </c>
      <c r="C178" s="200"/>
      <c r="D178" s="201"/>
      <c r="E178" s="202"/>
      <c r="F178" s="203"/>
    </row>
    <row r="179" spans="1:7" s="136" customFormat="1" ht="12" customHeight="1">
      <c r="A179" s="205" t="s">
        <v>6</v>
      </c>
      <c r="B179" s="199" t="s">
        <v>10</v>
      </c>
      <c r="C179" s="200"/>
      <c r="D179" s="201"/>
      <c r="E179" s="202"/>
      <c r="F179" s="203"/>
    </row>
    <row r="180" spans="1:7" s="132" customFormat="1" ht="13" customHeight="1">
      <c r="A180" s="13"/>
      <c r="B180" s="12"/>
      <c r="C180" s="14"/>
      <c r="D180" s="29"/>
      <c r="E180" s="14"/>
      <c r="F180" s="14"/>
    </row>
    <row r="181" spans="1:7" s="132" customFormat="1" ht="13" customHeight="1">
      <c r="A181" s="152" t="s">
        <v>142</v>
      </c>
      <c r="B181" s="129" t="s">
        <v>107</v>
      </c>
      <c r="C181" s="153" t="s">
        <v>9</v>
      </c>
      <c r="D181" s="29">
        <v>100</v>
      </c>
      <c r="E181" s="15">
        <v>0</v>
      </c>
      <c r="F181" s="15">
        <f>D181*E181</f>
        <v>0</v>
      </c>
    </row>
    <row r="182" spans="1:7" s="31" customFormat="1" ht="13" customHeight="1">
      <c r="A182" s="13" t="s">
        <v>16</v>
      </c>
      <c r="B182" s="129" t="s">
        <v>108</v>
      </c>
    </row>
    <row r="183" spans="1:7" s="31" customFormat="1" ht="13" customHeight="1">
      <c r="A183" s="13" t="s">
        <v>6</v>
      </c>
      <c r="B183" s="129" t="s">
        <v>10</v>
      </c>
      <c r="C183" s="14"/>
      <c r="D183" s="29"/>
      <c r="E183" s="15"/>
      <c r="F183" s="15"/>
    </row>
    <row r="184" spans="1:7" ht="12" customHeight="1">
      <c r="A184" s="13"/>
      <c r="B184" s="12"/>
      <c r="D184" s="18"/>
      <c r="E184" s="15"/>
      <c r="F184" s="5"/>
    </row>
    <row r="185" spans="1:7" ht="12" customHeight="1">
      <c r="A185" s="152" t="s">
        <v>143</v>
      </c>
      <c r="B185" s="12" t="s">
        <v>181</v>
      </c>
      <c r="C185" s="14" t="s">
        <v>9</v>
      </c>
      <c r="D185" s="29">
        <v>200</v>
      </c>
      <c r="E185" s="15">
        <v>0</v>
      </c>
      <c r="F185" s="15">
        <f>D185*E185</f>
        <v>0</v>
      </c>
    </row>
    <row r="186" spans="1:7" ht="12" customHeight="1">
      <c r="A186" s="13" t="s">
        <v>6</v>
      </c>
      <c r="B186" s="20" t="s">
        <v>10</v>
      </c>
      <c r="C186" s="14"/>
      <c r="D186" s="28"/>
      <c r="E186" s="32"/>
      <c r="F186" s="15"/>
    </row>
    <row r="187" spans="1:7" s="31" customFormat="1" ht="13" customHeight="1">
      <c r="A187" s="13"/>
      <c r="B187" s="128"/>
      <c r="C187" s="14"/>
      <c r="D187" s="28"/>
      <c r="E187" s="32"/>
      <c r="F187" s="15"/>
    </row>
    <row r="188" spans="1:7" s="214" customFormat="1" ht="13" customHeight="1">
      <c r="A188" s="207" t="s">
        <v>201</v>
      </c>
      <c r="B188" s="218" t="s">
        <v>145</v>
      </c>
      <c r="C188" s="200" t="s">
        <v>13</v>
      </c>
      <c r="D188" s="204">
        <f>D107*1.9</f>
        <v>2584</v>
      </c>
      <c r="E188" s="202">
        <v>0</v>
      </c>
      <c r="F188" s="203">
        <f t="shared" ref="F188" si="6">D188*E188</f>
        <v>0</v>
      </c>
      <c r="G188" s="213"/>
    </row>
    <row r="189" spans="1:7" s="214" customFormat="1" ht="13" customHeight="1">
      <c r="A189" s="207"/>
      <c r="B189" s="218" t="s">
        <v>146</v>
      </c>
      <c r="C189" s="200"/>
      <c r="D189" s="201"/>
      <c r="E189" s="202"/>
      <c r="F189" s="203"/>
      <c r="G189" s="213"/>
    </row>
    <row r="190" spans="1:7" s="214" customFormat="1" ht="13" customHeight="1">
      <c r="A190" s="207"/>
      <c r="B190" s="218" t="s">
        <v>147</v>
      </c>
      <c r="C190" s="200"/>
      <c r="D190" s="201"/>
      <c r="E190" s="202"/>
      <c r="F190" s="203"/>
      <c r="G190" s="213"/>
    </row>
    <row r="191" spans="1:7" s="214" customFormat="1" ht="13" customHeight="1">
      <c r="A191" s="205" t="s">
        <v>16</v>
      </c>
      <c r="B191" s="216" t="s">
        <v>148</v>
      </c>
      <c r="C191" s="200"/>
      <c r="D191" s="201"/>
      <c r="E191" s="202"/>
      <c r="F191" s="203"/>
      <c r="G191" s="213"/>
    </row>
    <row r="192" spans="1:7" s="214" customFormat="1" ht="13" customHeight="1">
      <c r="A192" s="205" t="s">
        <v>6</v>
      </c>
      <c r="B192" s="219" t="s">
        <v>10</v>
      </c>
      <c r="C192" s="200"/>
      <c r="D192" s="201"/>
      <c r="E192" s="202"/>
      <c r="F192" s="203"/>
    </row>
    <row r="193" spans="1:7" s="134" customFormat="1" ht="13" customHeight="1">
      <c r="A193" s="156"/>
      <c r="B193" s="157"/>
      <c r="C193" s="158"/>
      <c r="D193" s="159"/>
      <c r="E193" s="158"/>
      <c r="F193" s="158"/>
    </row>
    <row r="194" spans="1:7" s="134" customFormat="1" ht="13" customHeight="1" thickBot="1">
      <c r="A194" s="226" t="str">
        <f>A83</f>
        <v>3.</v>
      </c>
      <c r="B194" s="175" t="str">
        <f>B83</f>
        <v>KROVSKA DELA</v>
      </c>
      <c r="C194" s="176"/>
      <c r="D194" s="177"/>
      <c r="E194" s="178"/>
      <c r="F194" s="178">
        <f>SUM(F85:F193)</f>
        <v>0</v>
      </c>
    </row>
    <row r="195" spans="1:7" s="31" customFormat="1" ht="13" customHeight="1" thickTop="1">
      <c r="B195" s="12"/>
      <c r="C195" s="14"/>
      <c r="D195" s="29"/>
      <c r="E195" s="14"/>
      <c r="F195" s="14"/>
    </row>
    <row r="196" spans="1:7" s="31" customFormat="1" ht="13" customHeight="1">
      <c r="A196" s="172"/>
      <c r="B196" s="179"/>
      <c r="C196" s="14"/>
      <c r="D196" s="28"/>
      <c r="E196" s="32"/>
      <c r="F196" s="15"/>
      <c r="G196" s="174"/>
    </row>
    <row r="197" spans="1:7" s="31" customFormat="1" ht="13" customHeight="1">
      <c r="A197" s="172"/>
      <c r="B197" s="179"/>
      <c r="C197" s="14"/>
      <c r="D197" s="28"/>
      <c r="E197" s="32"/>
      <c r="F197" s="15"/>
      <c r="G197" s="174"/>
    </row>
    <row r="198" spans="1:7" s="134" customFormat="1" ht="13" customHeight="1">
      <c r="A198" s="117" t="s">
        <v>12</v>
      </c>
      <c r="B198" s="127" t="s">
        <v>76</v>
      </c>
      <c r="C198" s="164"/>
      <c r="D198" s="165"/>
      <c r="E198" s="166"/>
      <c r="F198" s="166"/>
    </row>
    <row r="199" spans="1:7" s="134" customFormat="1" ht="13" customHeight="1" thickBot="1">
      <c r="A199" s="122" t="s">
        <v>70</v>
      </c>
      <c r="B199" s="123" t="s">
        <v>0</v>
      </c>
      <c r="C199" s="124" t="s">
        <v>1</v>
      </c>
      <c r="D199" s="125" t="s">
        <v>15</v>
      </c>
      <c r="E199" s="126" t="s">
        <v>2</v>
      </c>
      <c r="F199" s="126" t="s">
        <v>3</v>
      </c>
    </row>
    <row r="200" spans="1:7" s="134" customFormat="1" ht="13" customHeight="1" thickTop="1">
      <c r="B200" s="167"/>
      <c r="C200" s="164"/>
      <c r="D200" s="165"/>
      <c r="E200" s="166"/>
      <c r="F200" s="166"/>
    </row>
    <row r="201" spans="1:7" s="31" customFormat="1" ht="13" customHeight="1">
      <c r="A201" s="31" t="s">
        <v>4</v>
      </c>
      <c r="B201" s="129" t="s">
        <v>75</v>
      </c>
      <c r="C201" s="14" t="s">
        <v>9</v>
      </c>
      <c r="D201" s="28">
        <v>350</v>
      </c>
      <c r="E201" s="32">
        <v>0</v>
      </c>
      <c r="F201" s="15">
        <f>D201*E201</f>
        <v>0</v>
      </c>
    </row>
    <row r="202" spans="1:7" s="31" customFormat="1" ht="13" customHeight="1">
      <c r="A202" s="13" t="s">
        <v>6</v>
      </c>
      <c r="B202" s="129" t="s">
        <v>109</v>
      </c>
      <c r="C202" s="14"/>
      <c r="D202" s="28"/>
      <c r="E202" s="32"/>
      <c r="F202" s="15"/>
    </row>
    <row r="203" spans="1:7" s="31" customFormat="1" ht="13" customHeight="1">
      <c r="A203" s="13" t="s">
        <v>6</v>
      </c>
      <c r="B203" s="129" t="s">
        <v>110</v>
      </c>
      <c r="C203" s="14"/>
      <c r="D203" s="28"/>
      <c r="E203" s="32"/>
      <c r="F203" s="15"/>
    </row>
    <row r="204" spans="1:7" s="31" customFormat="1" ht="13" customHeight="1">
      <c r="A204" s="13"/>
      <c r="B204" s="129" t="s">
        <v>111</v>
      </c>
      <c r="C204" s="14"/>
      <c r="D204" s="28"/>
      <c r="E204" s="32"/>
      <c r="F204" s="15"/>
    </row>
    <row r="205" spans="1:7" s="31" customFormat="1" ht="13" customHeight="1">
      <c r="A205" s="13" t="s">
        <v>6</v>
      </c>
      <c r="B205" s="129" t="s">
        <v>10</v>
      </c>
      <c r="C205" s="14"/>
      <c r="D205" s="28"/>
      <c r="E205" s="32"/>
      <c r="F205" s="15"/>
    </row>
    <row r="206" spans="1:7" s="134" customFormat="1" ht="13" customHeight="1">
      <c r="A206" s="156"/>
      <c r="B206" s="157"/>
      <c r="C206" s="158"/>
      <c r="D206" s="159"/>
      <c r="E206" s="158"/>
      <c r="F206" s="158"/>
    </row>
    <row r="207" spans="1:7" s="134" customFormat="1" ht="13" customHeight="1" thickBot="1">
      <c r="A207" s="226" t="str">
        <f>A198</f>
        <v>4.</v>
      </c>
      <c r="B207" s="175" t="str">
        <f>B198</f>
        <v>KLJUČAVNIČARSKA DELA</v>
      </c>
      <c r="C207" s="176"/>
      <c r="D207" s="177"/>
      <c r="E207" s="178"/>
      <c r="F207" s="178">
        <f>SUM(F200:F206)</f>
        <v>0</v>
      </c>
    </row>
    <row r="208" spans="1:7" s="31" customFormat="1" ht="13" customHeight="1" thickTop="1">
      <c r="B208" s="12"/>
      <c r="C208" s="14"/>
      <c r="D208" s="29"/>
      <c r="E208" s="14"/>
      <c r="F208" s="14"/>
    </row>
    <row r="209" spans="1:6" s="31" customFormat="1" ht="13" customHeight="1">
      <c r="B209" s="12"/>
      <c r="C209" s="14"/>
      <c r="D209" s="29"/>
      <c r="E209" s="14"/>
      <c r="F209" s="14"/>
    </row>
    <row r="210" spans="1:6" s="31" customFormat="1" ht="13" customHeight="1" thickBot="1">
      <c r="B210" s="12"/>
      <c r="C210" s="14"/>
      <c r="D210" s="29"/>
      <c r="E210" s="14"/>
      <c r="F210" s="14"/>
    </row>
    <row r="211" spans="1:6" s="134" customFormat="1" ht="20" thickBot="1">
      <c r="A211" s="189"/>
      <c r="B211" s="189" t="s">
        <v>112</v>
      </c>
      <c r="C211" s="189"/>
      <c r="D211" s="189"/>
      <c r="E211" s="189"/>
      <c r="F211" s="190">
        <f>F44+F79+F194+F207</f>
        <v>0</v>
      </c>
    </row>
    <row r="212" spans="1:6" ht="12" customHeight="1" thickTop="1"/>
    <row r="213" spans="1:6" ht="12" customHeight="1"/>
    <row r="214" spans="1:6" ht="12" customHeight="1"/>
    <row r="215" spans="1:6" ht="12" customHeight="1"/>
    <row r="216" spans="1:6" ht="12" customHeight="1"/>
    <row r="217" spans="1:6" ht="12" customHeight="1"/>
    <row r="218" spans="1:6" ht="12" customHeight="1"/>
    <row r="219" spans="1:6" ht="12" customHeight="1"/>
    <row r="220" spans="1:6" ht="12" customHeight="1"/>
    <row r="221" spans="1:6" ht="12" customHeight="1"/>
    <row r="222" spans="1:6" ht="12" customHeight="1"/>
    <row r="223" spans="1:6" ht="12" customHeight="1"/>
    <row r="224" spans="1:6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</sheetData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prva</vt:lpstr>
      <vt:lpstr>rekapitulacija</vt:lpstr>
      <vt:lpstr>pripravljalna dela</vt:lpstr>
      <vt:lpstr>fasada S-J</vt:lpstr>
      <vt:lpstr>streha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</dc:creator>
  <cp:lastModifiedBy>damjan pirc</cp:lastModifiedBy>
  <cp:lastPrinted>2026-03-16T07:36:10Z</cp:lastPrinted>
  <dcterms:created xsi:type="dcterms:W3CDTF">2018-04-18T10:12:35Z</dcterms:created>
  <dcterms:modified xsi:type="dcterms:W3CDTF">2026-04-13T09:23:49Z</dcterms:modified>
</cp:coreProperties>
</file>