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heckCompatibility="1"/>
  <mc:AlternateContent xmlns:mc="http://schemas.openxmlformats.org/markup-compatibility/2006">
    <mc:Choice Requires="x15">
      <x15ac:absPath xmlns:x15ac="http://schemas.microsoft.com/office/spreadsheetml/2010/11/ac" url="/Volumes/STORIGE/shramba/3_project/2025/081_PZI_A_Trzaska-28-Vrhnika_Gospodar/PZI/xlsx/"/>
    </mc:Choice>
  </mc:AlternateContent>
  <xr:revisionPtr revIDLastSave="0" documentId="13_ncr:1_{B1D8E720-EBBD-CF4B-B542-29F7734A450A}" xr6:coauthVersionLast="47" xr6:coauthVersionMax="47" xr10:uidLastSave="{00000000-0000-0000-0000-000000000000}"/>
  <bookViews>
    <workbookView xWindow="-38820" yWindow="4140" windowWidth="38820" windowHeight="32140" tabRatio="818" xr2:uid="{00000000-000D-0000-FFFF-FFFF00000000}"/>
  </bookViews>
  <sheets>
    <sheet name="prva" sheetId="1" r:id="rId1"/>
    <sheet name="rekapitulacija" sheetId="2" r:id="rId2"/>
    <sheet name="splošno" sheetId="3" r:id="rId3"/>
    <sheet name="pripravljalna dela" sheetId="4" r:id="rId4"/>
    <sheet name="FASADA" sheetId="25" r:id="rId5"/>
    <sheet name="Sheet1" sheetId="2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" l="1"/>
  <c r="D345" i="25"/>
  <c r="D320" i="25"/>
  <c r="D321" i="25"/>
  <c r="D307" i="25"/>
  <c r="D293" i="25"/>
  <c r="D269" i="25"/>
  <c r="L18" i="29"/>
  <c r="D246" i="25"/>
  <c r="D227" i="25"/>
  <c r="D188" i="25"/>
  <c r="D175" i="25"/>
  <c r="D29" i="25" s="1"/>
  <c r="D149" i="25"/>
  <c r="D204" i="25" s="1"/>
  <c r="D144" i="25"/>
  <c r="D143" i="25"/>
  <c r="D92" i="25"/>
  <c r="D37" i="25"/>
  <c r="D32" i="25"/>
  <c r="D23" i="25"/>
  <c r="D122" i="25"/>
  <c r="D121" i="25"/>
  <c r="D9" i="25" s="1"/>
  <c r="N24" i="29"/>
  <c r="N23" i="29"/>
  <c r="N22" i="29"/>
  <c r="N19" i="29"/>
  <c r="N18" i="29"/>
  <c r="N29" i="29"/>
  <c r="O16" i="29"/>
  <c r="O29" i="29" s="1"/>
  <c r="O27" i="29"/>
  <c r="O18" i="29"/>
  <c r="O17" i="29"/>
  <c r="K24" i="29"/>
  <c r="I28" i="29"/>
  <c r="I26" i="29"/>
  <c r="I24" i="29"/>
  <c r="I29" i="29" s="1"/>
  <c r="I23" i="29"/>
  <c r="I19" i="29"/>
  <c r="I18" i="29"/>
  <c r="I17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29" i="29" s="1"/>
  <c r="G28" i="29"/>
  <c r="G27" i="29"/>
  <c r="G26" i="29"/>
  <c r="L26" i="29" s="1"/>
  <c r="G25" i="29"/>
  <c r="G24" i="29"/>
  <c r="G23" i="29"/>
  <c r="K23" i="29" s="1"/>
  <c r="G22" i="29"/>
  <c r="M22" i="29" s="1"/>
  <c r="G21" i="29"/>
  <c r="G20" i="29"/>
  <c r="G19" i="29"/>
  <c r="M19" i="29" s="1"/>
  <c r="G18" i="29"/>
  <c r="K18" i="29" s="1"/>
  <c r="G17" i="29"/>
  <c r="G16" i="29"/>
  <c r="D108" i="25"/>
  <c r="F108" i="25" s="1"/>
  <c r="D99" i="25"/>
  <c r="D84" i="25"/>
  <c r="D87" i="25"/>
  <c r="F64" i="25"/>
  <c r="D245" i="25"/>
  <c r="F245" i="25" s="1"/>
  <c r="F175" i="25"/>
  <c r="M26" i="29" l="1"/>
  <c r="K19" i="29"/>
  <c r="L29" i="29"/>
  <c r="D292" i="25" s="1"/>
  <c r="L28" i="29"/>
  <c r="M25" i="29"/>
  <c r="K16" i="29"/>
  <c r="K29" i="29" s="1"/>
  <c r="D268" i="25" s="1"/>
  <c r="M28" i="29"/>
  <c r="M16" i="29"/>
  <c r="M27" i="29"/>
  <c r="K27" i="29"/>
  <c r="K22" i="29"/>
  <c r="F122" i="25"/>
  <c r="M29" i="29" l="1"/>
  <c r="F107" i="25" l="1"/>
  <c r="F37" i="25"/>
  <c r="F292" i="25" l="1"/>
  <c r="F143" i="25" l="1"/>
  <c r="F29" i="25"/>
  <c r="F32" i="25"/>
  <c r="D26" i="25"/>
  <c r="F26" i="25" s="1"/>
  <c r="D13" i="25"/>
  <c r="D226" i="25" l="1"/>
  <c r="D81" i="25" l="1"/>
  <c r="F165" i="25" l="1"/>
  <c r="F154" i="25"/>
  <c r="F99" i="25"/>
  <c r="F23" i="25" l="1"/>
  <c r="F144" i="25" l="1"/>
  <c r="F204" i="25"/>
  <c r="B19" i="25" l="1"/>
  <c r="F13" i="25" l="1"/>
  <c r="F84" i="25" l="1"/>
  <c r="F87" i="25"/>
  <c r="F149" i="25"/>
  <c r="D17" i="25"/>
  <c r="F81" i="25" l="1"/>
  <c r="D79" i="25"/>
  <c r="F79" i="25" s="1"/>
  <c r="D80" i="25"/>
  <c r="F80" i="25" s="1"/>
  <c r="D58" i="25" l="1"/>
  <c r="D52" i="25" s="1"/>
  <c r="F407" i="25" l="1"/>
  <c r="F402" i="25"/>
  <c r="F398" i="25"/>
  <c r="F395" i="25"/>
  <c r="F392" i="25"/>
  <c r="F23" i="4" l="1"/>
  <c r="F5" i="4"/>
  <c r="F39" i="4" l="1"/>
  <c r="F15" i="2" s="1"/>
  <c r="F226" i="25"/>
  <c r="F268" i="25"/>
  <c r="F307" i="25"/>
  <c r="F9" i="25"/>
  <c r="F40" i="25"/>
  <c r="F92" i="25"/>
  <c r="F121" i="25"/>
  <c r="F345" i="25"/>
  <c r="F360" i="25"/>
  <c r="F363" i="25"/>
  <c r="F366" i="25"/>
  <c r="F369" i="25"/>
  <c r="B1" i="2"/>
  <c r="B2" i="2"/>
  <c r="B6" i="2" s="1"/>
  <c r="B3" i="2"/>
  <c r="D6" i="2" s="1"/>
  <c r="F181" i="25" l="1"/>
  <c r="E21" i="2" s="1"/>
  <c r="F373" i="25"/>
  <c r="E25" i="2" s="1"/>
  <c r="F320" i="25"/>
  <c r="F188" i="25"/>
  <c r="F197" i="25" s="1"/>
  <c r="E22" i="2" s="1"/>
  <c r="F17" i="25"/>
  <c r="F215" i="25"/>
  <c r="E23" i="2" s="1"/>
  <c r="F135" i="25"/>
  <c r="E20" i="2" s="1"/>
  <c r="F45" i="25" l="1"/>
  <c r="F353" i="25"/>
  <c r="F52" i="25"/>
  <c r="F58" i="25"/>
  <c r="E24" i="2" l="1"/>
  <c r="E18" i="2"/>
  <c r="F111" i="25"/>
  <c r="F377" i="25" s="1"/>
  <c r="E19" i="2" l="1"/>
  <c r="F17" i="2" s="1"/>
  <c r="F27" i="2" s="1"/>
  <c r="F29" i="2" l="1"/>
  <c r="F32" i="2" s="1"/>
  <c r="F33" i="2" l="1"/>
  <c r="F30" i="1" s="1"/>
  <c r="F29" i="1"/>
  <c r="F34" i="2" l="1"/>
  <c r="F36" i="2" s="1"/>
  <c r="F32" i="1" s="1"/>
</calcChain>
</file>

<file path=xl/sharedStrings.xml><?xml version="1.0" encoding="utf-8"?>
<sst xmlns="http://schemas.openxmlformats.org/spreadsheetml/2006/main" count="877" uniqueCount="449">
  <si>
    <t>znak/logo</t>
  </si>
  <si>
    <t>ŠT. PONUDBE:</t>
  </si>
  <si>
    <t>000/000</t>
  </si>
  <si>
    <t>kraj</t>
  </si>
  <si>
    <t>DATUM:</t>
  </si>
  <si>
    <t>telefon</t>
  </si>
  <si>
    <t>OPCIJA PONUDBE:</t>
  </si>
  <si>
    <t>90 dni</t>
  </si>
  <si>
    <t>po dogovoru</t>
  </si>
  <si>
    <t>ROK IZVEDBE:</t>
  </si>
  <si>
    <t>POSEBNI POGOJI:</t>
  </si>
  <si>
    <r>
      <t xml:space="preserve">za izvedbo </t>
    </r>
    <r>
      <rPr>
        <b/>
        <sz val="12"/>
        <rFont val="Calibri"/>
        <family val="2"/>
        <charset val="1"/>
      </rPr>
      <t xml:space="preserve">gradbeno obrtniških del </t>
    </r>
    <r>
      <rPr>
        <sz val="12"/>
        <rFont val="Calibri"/>
        <family val="2"/>
        <charset val="1"/>
      </rPr>
      <t>na objektu:</t>
    </r>
  </si>
  <si>
    <t>Skupaj :</t>
  </si>
  <si>
    <t>DDV (9,5%):</t>
  </si>
  <si>
    <t>SKUPAJ PONUDBA:</t>
  </si>
  <si>
    <t>Sestavil:</t>
  </si>
  <si>
    <t>Ime PODJETJA</t>
  </si>
  <si>
    <t>ime in priimek</t>
  </si>
  <si>
    <t>ime in podpis</t>
  </si>
  <si>
    <t>Investitor:</t>
  </si>
  <si>
    <t>Naslov:</t>
  </si>
  <si>
    <t>Za gradnjo:</t>
  </si>
  <si>
    <t>INVESTICIJSKO VZDRŽEVANJE – ENERGETSKA SANACIJA</t>
  </si>
  <si>
    <t xml:space="preserve">REKAPITULACIJA </t>
  </si>
  <si>
    <t xml:space="preserve">GOI </t>
  </si>
  <si>
    <t>SKUPAJ GOI DELA</t>
  </si>
  <si>
    <t>SKUPAJ GRADBENO OBRTNIŠKA DELA (brez DDV)</t>
  </si>
  <si>
    <t>DDV (9,5%)</t>
  </si>
  <si>
    <t>SKUPAJ</t>
  </si>
  <si>
    <t>SKUPAJ GRADBENO OBRTNIŠKA DELA</t>
  </si>
  <si>
    <t>SPLOŠNE OPOMBE:</t>
  </si>
  <si>
    <t>V skladu z veljavnim ZGO je ponudnik/izvajalec dolžan:</t>
  </si>
  <si>
    <t>2. izvajati dela po projektu za izvedbo,</t>
  </si>
  <si>
    <t>To je predvsem:</t>
  </si>
  <si>
    <t>- material za izdelavo pri vseh postavkah (razen v primeru, ko je pri</t>
  </si>
  <si>
    <t>- stroški dela</t>
  </si>
  <si>
    <t>- amortizacijo in druge stroške v zvezi z osnovnimi sredstvi</t>
  </si>
  <si>
    <t>- splošne stroški:</t>
  </si>
  <si>
    <t>Med splošne stroške pa spada:</t>
  </si>
  <si>
    <t>- vsa pripravljalna in zaklju?na dela, ki niso v popisu posebej specificirana!!</t>
  </si>
  <si>
    <t>OSTALO:</t>
  </si>
  <si>
    <t xml:space="preserve">in namenjene le kot informacija investitorju o oceni - približni vrednosti investicije, </t>
  </si>
  <si>
    <t xml:space="preserve">vsak ponudnik pa prosto/tržno oblikuje ponudbene/pogodbene cene v skladu </t>
  </si>
  <si>
    <t>s svojo tehnologijo pomožnih kalkulacij in svojo trenutno poslovno usmeritvijo!</t>
  </si>
  <si>
    <t>pos/prost</t>
  </si>
  <si>
    <t>PRIPRAVLJALNA DELA</t>
  </si>
  <si>
    <t>Opis del</t>
  </si>
  <si>
    <t>EM</t>
  </si>
  <si>
    <t>Cena/EM</t>
  </si>
  <si>
    <t>Skupaj</t>
  </si>
  <si>
    <t>1.</t>
  </si>
  <si>
    <t>kpl</t>
  </si>
  <si>
    <t>&gt;</t>
  </si>
  <si>
    <t>vsi eventuelni manipulativni stroški.</t>
  </si>
  <si>
    <t>2.</t>
  </si>
  <si>
    <t>m2</t>
  </si>
  <si>
    <t>SKUPAJ PRIPRAVLJALNA DELA</t>
  </si>
  <si>
    <t>RUŠITVENA IN DEMONTAŽNA DELA</t>
  </si>
  <si>
    <t>Splošno:</t>
  </si>
  <si>
    <t>m1</t>
  </si>
  <si>
    <t>v ceni upoštevati ves pomožni material in dela</t>
  </si>
  <si>
    <t>3.</t>
  </si>
  <si>
    <t>4.</t>
  </si>
  <si>
    <t>kos</t>
  </si>
  <si>
    <t>5.</t>
  </si>
  <si>
    <t xml:space="preserve">SKUPAJ RUŠITVENA IN DEMONTAŽNA DELA </t>
  </si>
  <si>
    <t>ZIDARSKA DELA</t>
  </si>
  <si>
    <t>s hladno vodo;</t>
  </si>
  <si>
    <t xml:space="preserve">Izvedba razvoda za odvod kondenza klimatskih naprav.  </t>
  </si>
  <si>
    <t>SKUPAJ ZIDARSKA DELA</t>
  </si>
  <si>
    <t>Opomba:</t>
  </si>
  <si>
    <t>v ceni upoštevati ves pomožni material in dela.</t>
  </si>
  <si>
    <t>KAMNOSEŠKA DELA</t>
  </si>
  <si>
    <t xml:space="preserve">Dobava in montaža novih polic iz kamna. </t>
  </si>
  <si>
    <t>SKUPAJ KAMNOSEŠKA DELA</t>
  </si>
  <si>
    <t>FASADERSKA DELA</t>
  </si>
  <si>
    <t>SKUPAJ FASADERSKA DELA</t>
  </si>
  <si>
    <t>RAZNA DELA</t>
  </si>
  <si>
    <t>SKUPAJ RAZNA DELA</t>
  </si>
  <si>
    <t>DODATNO</t>
  </si>
  <si>
    <t>V ceni je potrebno upoštevati ves pomožni material in dela.</t>
  </si>
  <si>
    <t>Montaža klima naprave na fasado.</t>
  </si>
  <si>
    <t xml:space="preserve">Pazljiva demontaža  zunanjih rolet ali žaluzij. </t>
  </si>
  <si>
    <t xml:space="preserve">Montaža starih ali novih zunanjih rolet ali žaluzij. </t>
  </si>
  <si>
    <t xml:space="preserve">Pred montažo potrebno preveriti širino rolet ali žaluzij. </t>
  </si>
  <si>
    <t xml:space="preserve">DAVČNA ŠT.: </t>
  </si>
  <si>
    <t>na ključ</t>
  </si>
  <si>
    <t>zaščita ploščnika oz. ceste pred začetkom del;</t>
  </si>
  <si>
    <t>Čiščenje se izvaja s pritiskom 100 do 200 bar;</t>
  </si>
  <si>
    <t>vse površine se očisti do zdrave površine.</t>
  </si>
  <si>
    <t>KLJUČAVNIČARSKA DELA</t>
  </si>
  <si>
    <t xml:space="preserve">3. sproti pripravljati vse potrebno, da se po končani gradnji izdela projekt izvedenih del, </t>
  </si>
  <si>
    <t>DOLOČILA V ZVEZI Z OBSEGOM POGODBENE CENE POSAMEZNIH POSTAVK:</t>
  </si>
  <si>
    <t xml:space="preserve">  posamezni postavki izrecno navedena klavzula: brez dobave materiala?!)</t>
  </si>
  <si>
    <t xml:space="preserve"> režija gradbišča in</t>
  </si>
  <si>
    <t>INFORMACIJA NAROČNIKU: (velja le za projektantski predračun - ne pa za pogodbeni predračun)</t>
  </si>
  <si>
    <t xml:space="preserve">Cene navedene v projektantskem predračunu so ocenjene/približne  </t>
  </si>
  <si>
    <t>toplotna prevodnost λ=0,031 W/mK (SIST EN 12667)</t>
  </si>
  <si>
    <t xml:space="preserve">vsi naletni robovi se morajo ojačati s tipskimi PVC profili.  </t>
  </si>
  <si>
    <t>ZAKONSKA DOLOČILA:</t>
  </si>
  <si>
    <t>Količina</t>
  </si>
  <si>
    <t>SKUPAJ KLJUČAVNIČARSKA DELA</t>
  </si>
  <si>
    <t>NAČIN OBRAČUNA:</t>
  </si>
  <si>
    <t>PLAČILNI POGOJI:</t>
  </si>
  <si>
    <t>Izdelava fasade v sestavi:</t>
  </si>
  <si>
    <t>-</t>
  </si>
  <si>
    <t>EPS (SIST EN 13163)</t>
  </si>
  <si>
    <t>razred gorljivosti E (SIST EN 13501-1)</t>
  </si>
  <si>
    <t>montaža in demotaža zaščitne gradbiščne ograje višine 200 cm.</t>
  </si>
  <si>
    <t>MW (SIST EN 13162)</t>
  </si>
  <si>
    <t>razred gorljivosti A1 (SIST EN 13501-1)</t>
  </si>
  <si>
    <t>PLESKARSKA DELA</t>
  </si>
  <si>
    <t>SKUPAJ PLESKARSKA DELA</t>
  </si>
  <si>
    <t>6.</t>
  </si>
  <si>
    <t>7.</t>
  </si>
  <si>
    <t>8.</t>
  </si>
  <si>
    <t>Priprava gradbišča.</t>
  </si>
  <si>
    <t>Zavarovanje in zaščita vhodov objekta</t>
  </si>
  <si>
    <t>čiščenje po končanih delih.</t>
  </si>
  <si>
    <t>Dobava in montaža Al strelovod z Rf nosilci.</t>
  </si>
  <si>
    <t>m3</t>
  </si>
  <si>
    <t>KLEPARSKA DELA</t>
  </si>
  <si>
    <t>9.</t>
  </si>
  <si>
    <t>SKUPAJ KLEPARSKA DELA</t>
  </si>
  <si>
    <t>Popis/predračun gradbeno-obrtniških del je le sestavni del projekta in ne nadomešča ostalih delov projekta. Ponudnik</t>
  </si>
  <si>
    <t>oz. izvajalec se zavezuje pri pripravi ponudbe in pri izvajanju upoštevati  tudi vse načrte vključno s tehničnimi poročili!</t>
  </si>
  <si>
    <t>V primeru tiskarskih napak ali morebitnih neskladnosti med posameznimi načrti se ponudnik/izvajalec zavezuje na to</t>
  </si>
  <si>
    <t>opozoriti projektanta/e in pridobiti ustrezno nedvoumno navodilo, preden določi ponudbeno/pogodbeno ceno.</t>
  </si>
  <si>
    <t>1. pravočasno ukreniti, kar je treba za varnost delavcev, mimoidočih, prometa in sosednjih objektov ter varnost same</t>
  </si>
  <si>
    <t xml:space="preserve">    gradnje in del, ki se izvajajo na gradbišču, opreme, materiala in strojnega parka,</t>
  </si>
  <si>
    <t>4. izvajati dela v skladu z gradbenimi predpisi, ki veljajo za gradnjo, ki jo izvaja, ter po pravilih gradbene stroke,</t>
  </si>
  <si>
    <t>5. vgrajevati samo tiste gradbene proizvode, ki ustrezajo nameravani uporabi in so bili dani v promet skladno s predpisi</t>
  </si>
  <si>
    <t xml:space="preserve">    o dajanju gradbenih proizvodov v promet in katerih skladnost je potrjena z ustreznimi listinami o skladnosti in takšne</t>
  </si>
  <si>
    <t xml:space="preserve">    naravne materiale oziroma mineralne surovine, za katere obstoji dokaz, da so bile pridobljene v skladu s predpisi o</t>
  </si>
  <si>
    <t xml:space="preserve">    rudarstvu oziroma da so iz legalnega kopa,</t>
  </si>
  <si>
    <t>6. investitorju oziroma nadzorniku sproti izročati vso dokumentacijo, ateste, dokazila o pregledih in meritvah ustreznosti</t>
  </si>
  <si>
    <t xml:space="preserve">    izvedbe del, ki se nanašajo na vgrajene materiale in proizvode,</t>
  </si>
  <si>
    <t>7. z lastno kontrolo zagotoviti, da se dela izvajajo v skladu s prejšnjimi točkami in v primeru, da se dela izvajajo na</t>
  </si>
  <si>
    <t xml:space="preserve">    objektu, ki je varovan v skladu s predpisi o varstvu kulturne dediščine, tudi zagotoviti ustrezno sodelovanje s pristojno</t>
  </si>
  <si>
    <t xml:space="preserve">    službo za varstvo kulturne dediščine. Šteje se, da je izvajalec opravil vse potrebno,da se po končani gradnji izdela </t>
  </si>
  <si>
    <t xml:space="preserve">    projekt izvedenih del, če so v gradbenem dnevniku dokumentirane vse spremembe oziroma dopolnitve projekta za </t>
  </si>
  <si>
    <t xml:space="preserve">    izvedbo, nastale med gradnjo in sta takšne spremembe in dopolnitve sproti potrjevala odgovorni nadzornik in</t>
  </si>
  <si>
    <t xml:space="preserve">    odgovorni projektant.</t>
  </si>
  <si>
    <t>V skladu z Zakonom o graditvi objektov in podzakonskih predpisov je izvajalec na gradbišču dolžan voditi gradbeni</t>
  </si>
  <si>
    <t>dnevnik, če je za objekt pridobljeno GD!</t>
  </si>
  <si>
    <t>Za obračun del se lahko izvajalec del in naročnik dogovorita o vodenju knjige obračunskih izmer (gradbeno knjigo),</t>
  </si>
  <si>
    <t xml:space="preserve">v skladu z napredovanjem del, razen v primeru, ko je v  pogodbi izrecno določeno, da se obračun izvrši po tako </t>
  </si>
  <si>
    <t>imenovanem načinu ključ v roke.</t>
  </si>
  <si>
    <t xml:space="preserve">Izvajalec se zavezuje pred začetkom in med izvajanjem posameznih del opraviti pregled projekta za izvedbo in </t>
  </si>
  <si>
    <t>opozoriti investitorja, projektanta in revidenta  ter nadzornika na morebitne ugotovljene pomanjkljivosti ter</t>
  </si>
  <si>
    <t xml:space="preserve">pismeno zahtevati njihovo odpravo. </t>
  </si>
  <si>
    <t>Če izvajalec pri pregledu potrjenega projekta za izvedbo ugotovi takšne napake, zaradi katerih bi lahko bila ogrožena</t>
  </si>
  <si>
    <t>varnost objekta, življenje in zdravje ljudi, promet, sosednji objekti ali okolje, investitor oziroma projektant pa, kljub</t>
  </si>
  <si>
    <t xml:space="preserve">njegovemu pozivu za odpravo teh napak, ne poskrbita za odpravo napak v projektu, je izvajalec dolžan takšne napake </t>
  </si>
  <si>
    <t>javiti pristojni inšpekciji in do dokončne odločitve ustaviti dela, ob ustavitvi del pa ukreniti vse potrebno, da ustavitev</t>
  </si>
  <si>
    <t>dela ne bi povzročila škode!</t>
  </si>
  <si>
    <t>Izvajalec se zavezuje med izvajanjem posameznih etap del nadzorniku omogočiti, da opravlja sprotno kontrolo</t>
  </si>
  <si>
    <t>gradbenih konstrukcij in drugih nosilnih elementov.</t>
  </si>
  <si>
    <t>Izvajalec se zavezuje zagotoviti, da je na gradbišču ves čas gradnje na vpogled vsaj en izvod gradbenega dovoljenja ter</t>
  </si>
  <si>
    <t>vsaj tisti del projekta za izvedbo, ki je potreben glede na trenutno stanje izvajanja gradnje.</t>
  </si>
  <si>
    <t xml:space="preserve">Vse navedene (in ostale zahteve veljavnih predpisov) se ponudnik/izvajalec zavezuje upoštevati v svojih enotnih </t>
  </si>
  <si>
    <t>ponudbenih/pogodbenih cenah! V enotnih cenah se izvajalec zavezuje upoštevati vse konkretne okoliščine za delo</t>
  </si>
  <si>
    <t>na obravnavani lokaciji in konkretnem objektu z vsemi njegovimi posebnostmi! Vse morebitne oteževalne okoliščine</t>
  </si>
  <si>
    <t xml:space="preserve">za izvedbo se ponudnik/izvajalec zavezuje predvideti in jih upoštevati v enotnih cenah! Za pripravo ponudbe in </t>
  </si>
  <si>
    <r>
      <t xml:space="preserve">V primeru, da je pri opisu-besedilu posamezne postavke navedena besedna zveza v smislu:  "npr.: </t>
    </r>
    <r>
      <rPr>
        <u/>
        <sz val="9"/>
        <rFont val="Calibri"/>
        <family val="2"/>
      </rPr>
      <t xml:space="preserve">komercialno ime ali </t>
    </r>
  </si>
  <si>
    <r>
      <rPr>
        <i/>
        <u/>
        <sz val="9"/>
        <rFont val="Calibri"/>
        <family val="2"/>
        <charset val="1"/>
      </rPr>
      <t>ustrezno"</t>
    </r>
    <r>
      <rPr>
        <sz val="9"/>
        <rFont val="Calibri"/>
        <family val="2"/>
        <charset val="1"/>
      </rPr>
      <t xml:space="preserve"> ima ponudnik/izvajalec možnost, da vgradi točno takšen tip materiala/elementa ali pa material/element</t>
    </r>
  </si>
  <si>
    <t>drugega proizvajalca, s tem da je dolžan dokaze o izpolnjevanju karakteristik izbranega (drugega) materiala/elementa</t>
  </si>
  <si>
    <t>pred vgradnjo posredovati projektantu in nadzorniku</t>
  </si>
  <si>
    <r>
      <t>V primeru, da je pri opisu-besedilu posamezne postavke navedena besedna zveza v smislu: "</t>
    </r>
    <r>
      <rPr>
        <u/>
        <sz val="9"/>
        <rFont val="Calibri"/>
        <family val="2"/>
      </rPr>
      <t>komercialno ime</t>
    </r>
    <r>
      <rPr>
        <sz val="9"/>
        <rFont val="Calibri"/>
        <family val="2"/>
        <charset val="1"/>
      </rPr>
      <t>" se</t>
    </r>
  </si>
  <si>
    <t>izvajalec zavezuje vgraditi natančno ta material/element. Izvajalec lahko v tem primeru sicer predlaga material/element</t>
  </si>
  <si>
    <t>drugega proizvajalca, vendar mora v tem primeru izvajalec k vgradnji drugačnega materiala pridobiti izrecno pisno</t>
  </si>
  <si>
    <t>soglasje projektanta in nadzornika!</t>
  </si>
  <si>
    <t>Sestavni del ponudbe in gradbene pogodbe je tudi razpisna dokumentacija razen v primerih in obsegu, kot je v gradbeni</t>
  </si>
  <si>
    <t>pogodbi izrecno drugače določeno.</t>
  </si>
  <si>
    <t>VSE MERE POTREBO PREDHODNO PREVERITI NA OBJKETU!!!</t>
  </si>
  <si>
    <t xml:space="preserve">Z ODDAJO PONUDBE IZJAVALEC POTRJUJE, DA JE PREGLEDAL DOKUMENTACIJO </t>
  </si>
  <si>
    <t>IN DA MU JE ZNANA VSEBINA TER SITUACIJA NA TERENU.</t>
  </si>
  <si>
    <t>PRED PODPISOM POGODBE MORA IZVAJALEC PRIPRAVITI OSNUTKE DELAVNIŠKIH NAČRTOV.</t>
  </si>
  <si>
    <t>Med izvajanjem del na stavbi je potrebno zagotoviti varnost na gradbišču in preprečiti dostop nepooblaščenim osebam</t>
  </si>
  <si>
    <t>na gradbišče, gradbeni oder, lože stavbe. Zaradi starešje poplunacije uporabnikov stavbe je potrebno omogočiti in</t>
  </si>
  <si>
    <t>zavarovati dostop do  stavbe za stanovalce in obiskovalce / posebno pozornost usmeriti na osebe z omejenimi</t>
  </si>
  <si>
    <t>gibalnimi sposobnostmi.</t>
  </si>
  <si>
    <t>potrebne dokumentacije, dovoljenj, ipd.</t>
  </si>
  <si>
    <t>SANACIJA FASADE</t>
  </si>
  <si>
    <t>Demontaža in odstranitev  obstoječih okenskih polic.</t>
  </si>
  <si>
    <t xml:space="preserve">Demontaža in odstranitev strelovodnega valjanca iz pocinkanega </t>
  </si>
  <si>
    <t xml:space="preserve">traku 25/4 mm. </t>
  </si>
  <si>
    <t>Obvezne predhodne meritve prikazane v obliki elaborata.</t>
  </si>
  <si>
    <t xml:space="preserve">Nakladanje in odvoz odpadnega materiala na   </t>
  </si>
  <si>
    <t>trajno deponijo gradbenih odpadkov v razdalji do</t>
  </si>
  <si>
    <t>20 km s plačilom pristojbin in taks.</t>
  </si>
  <si>
    <t>upoštevati material iz celotne stavbe</t>
  </si>
  <si>
    <t>Pregled in čiščenje sanacijskih površin (omet)</t>
  </si>
  <si>
    <t xml:space="preserve">odstranitev poškovodanih delov in sanacija poškodb s sanirno </t>
  </si>
  <si>
    <t>izvedba odrtžnega testa za ugotovitev nosilnosti obstoječe podlage</t>
  </si>
  <si>
    <t>Visoko tlačno čiščenje sanacijskih površin:</t>
  </si>
  <si>
    <t>Sanacija betonskih elementov:</t>
  </si>
  <si>
    <t>mehansko grobo čiščenje površine (10%)</t>
  </si>
  <si>
    <t>mehansko fino čiščenje površine (10%)</t>
  </si>
  <si>
    <t>premaz za antikorozijsko zaščito, npr. Mapefer 1K, v dveh slojih (10%)</t>
  </si>
  <si>
    <t xml:space="preserve">reprofilacija z grobo mikroarmirano tiksotropno malte s   </t>
  </si>
  <si>
    <t>kontroliranim krčenjem, npr. Mapegrout T60; lokalna popravila</t>
  </si>
  <si>
    <t>površin mikroarmirana tiksotropna malta s kontroliranim krčenjem,</t>
  </si>
  <si>
    <t>npr. Mapegrout 430</t>
  </si>
  <si>
    <t>glajenje s fino malto, npr. Monofinish</t>
  </si>
  <si>
    <t>temeljni sprijemni, učvrstitveni, penetracijski premaz, npr. Malech</t>
  </si>
  <si>
    <t xml:space="preserve">premaz z elastično, zaščitno – dekorativno barvo na osnovi akrilnih </t>
  </si>
  <si>
    <t>smol v vodni disperziji za barvanje betona, npr. Elastocolor</t>
  </si>
  <si>
    <t>V ceni je potrebno upoštevati dobavo in montažo PVC kanalizacijskih</t>
  </si>
  <si>
    <t>cevi fi30 mm, izvedbo priključnih mest v vsaki etaži z vgradnjo čepa s</t>
  </si>
  <si>
    <t>tesnilom, z vsemi fazonskimi kosi.</t>
  </si>
  <si>
    <t>kamen je naravni granit d=2,0 cm, zrnate strukture v sivih do belih</t>
  </si>
  <si>
    <t>odtenkih zrn, poliran je le od zgoraj in bočno</t>
  </si>
  <si>
    <t xml:space="preserve">podlaga se izvede z EPS v naklonu z zidarsko obdelavo: 2 cm EPS </t>
  </si>
  <si>
    <t>plošče, lepljene z lepilno malto, osnovni omet deb.: 4-5 mm, z</t>
  </si>
  <si>
    <t>vstavljeno 145g/m2 armaturno mrežico.</t>
  </si>
  <si>
    <t>sekundarna HI: Mapelastik + Mapeband</t>
  </si>
  <si>
    <t>montaža police se izvede z lepljenjem na poliuretanski kit s</t>
  </si>
  <si>
    <t>plutovinastimi distančniki, tesnenje po notranjih kotih z butilnim</t>
  </si>
  <si>
    <t>trakom, zunanje robe se obdela s trajno elastičnim kitom.</t>
  </si>
  <si>
    <t xml:space="preserve">nabava konzol za pritrjevanje (debelina kontaktne fasade) </t>
  </si>
  <si>
    <t xml:space="preserve">in montaža zaščitnega profila v podnožju objekta </t>
  </si>
  <si>
    <t>po končanih sanacijskih delih obvezne meritve strelovoda</t>
  </si>
  <si>
    <t>in izvedba poročila meritev</t>
  </si>
  <si>
    <t>vse kovinske mase zunaj objekta morajo biti ozemljene</t>
  </si>
  <si>
    <t>2x temeljni premaz, npr. Tessarol osnovni premaz UNI, deb. 160 µm</t>
  </si>
  <si>
    <t>2x končni premaz, npr. Tessarol pro protect, deb. 160 µm, zaključni</t>
  </si>
  <si>
    <t>nanos se izvede v tonih projektanta oz. po izboru naročnika</t>
  </si>
  <si>
    <t>v ceni je potrebno upoštevati pregled, odstranjevanje rje, nečistoč,</t>
  </si>
  <si>
    <t>čiščenje ter manjša ključavničarska popravila</t>
  </si>
  <si>
    <t xml:space="preserve">Odprtine večje od 3 m2 se odbijajo v postavkiah izvedbe tankoslojnega zaključnega sloja. </t>
  </si>
  <si>
    <t xml:space="preserve">Obprtine večje od 1 m2, se odbijajo v postavkah izvedbe vgradnje toplotne izolacije! Odprtine </t>
  </si>
  <si>
    <t>odprtih balkonskih lož se odbijajo v celoti, obdelava lož v posebni postavki!</t>
  </si>
  <si>
    <t>OBČA FASADA</t>
  </si>
  <si>
    <t>toplotna izolacija iz fasadnih izolacijskih plošč iz mineralne volne</t>
  </si>
  <si>
    <t>montaža plošč se izvaja z lepljenjem in mehanskim pritrjevanjem s</t>
  </si>
  <si>
    <t>na spodnjem delu fasade in po stranskih robovih potrebno zagotoviti</t>
  </si>
  <si>
    <t>večje število sider za večjo večjo nosilnost,  9-11 kos/m2</t>
  </si>
  <si>
    <t>v ceni je potrebno upoštevati dobavo in montažo čepov za zapiranje</t>
  </si>
  <si>
    <t>utorov pri poglabljanju pritrdilnih sidr</t>
  </si>
  <si>
    <t xml:space="preserve">pred začetkom del preveriti dolžino sider - izvesti </t>
  </si>
  <si>
    <t>pull off test (izvlečna trdnost)</t>
  </si>
  <si>
    <t>opomba:</t>
  </si>
  <si>
    <t xml:space="preserve">5,0 cm, za potrebe preprečitve prehoda vlage iz betona v kameno </t>
  </si>
  <si>
    <t>volno.</t>
  </si>
  <si>
    <t>toplotna izolacija iz fasadnih izolacijskih plošč iz</t>
  </si>
  <si>
    <t>toplotna prevodnost λ=0,031 W/mK (SIST EN  12667)</t>
  </si>
  <si>
    <t>odbijanje ometa špalet ob oknih; deb. vsaj 2-3 cm; preveriti na</t>
  </si>
  <si>
    <t>terenu oz. prilagoditi situaciji na terenu</t>
  </si>
  <si>
    <t>ekstrudiranega polistirena</t>
  </si>
  <si>
    <t xml:space="preserve">npr. Jubizol EPS F Graphite G0 </t>
  </si>
  <si>
    <t>debeline 2-3 cm, prilagoditi situaciji na terenu</t>
  </si>
  <si>
    <t>montaža plošč se izvaja z lepljenjem</t>
  </si>
  <si>
    <t xml:space="preserve">tankoslojni fasadni omet </t>
  </si>
  <si>
    <t>(upoštevati tehnologijo proizvajalca)</t>
  </si>
  <si>
    <t>v dveh barvnih odtenkih po izboru naročnika:</t>
  </si>
  <si>
    <t>npr. Jubizol Nano Finish S</t>
  </si>
  <si>
    <t>osnovni armirni sloj, npr. Jubizol lepilna malta Strong Fix</t>
  </si>
  <si>
    <t>fasadna armirna mrežica 145/160g, npr. Jubizol armirna mrežica</t>
  </si>
  <si>
    <t>armirni sloj, npr. Jubizol lepilna malta Strong Fix</t>
  </si>
  <si>
    <t xml:space="preserve">prednamaz za boljši oprijem zaključnega sloja (v </t>
  </si>
  <si>
    <t>barvi zaključnega sloja), npr. Jubizol Unigrund</t>
  </si>
  <si>
    <t>zaključni fasadni omet, hidrofobiran z dodatkom za zaviranje</t>
  </si>
  <si>
    <t xml:space="preserve">rasti alg in plesni, barvne nianse po izboru projektanta, </t>
  </si>
  <si>
    <t xml:space="preserve">samočistilni silikonski glajen omet, granulacije 2mm, npr. Jubizol </t>
  </si>
  <si>
    <t>Nano Finish S</t>
  </si>
  <si>
    <t xml:space="preserve">Alu profil z mrežico za izvedbo spodnjih robov z </t>
  </si>
  <si>
    <t>odkapom.</t>
  </si>
  <si>
    <t xml:space="preserve">alkalno odporen profil za izvedbo zaključka fasade </t>
  </si>
  <si>
    <t>ob podstavku objekta,</t>
  </si>
  <si>
    <t>na stiku s stavbnim pohištvom se vgradi PVC 2D profil</t>
  </si>
  <si>
    <t>v ceni upoštevati obdelavo špalet</t>
  </si>
  <si>
    <t xml:space="preserve">Izdelava stika fasadnega toplotno izolacijskega sistema z </t>
  </si>
  <si>
    <t>PVC vogalnik z mrežico</t>
  </si>
  <si>
    <t>Penasto polnilo 12 mm</t>
  </si>
  <si>
    <t xml:space="preserve">MS- polimerna tesnilno lepilna masa: </t>
  </si>
  <si>
    <t>globina/širina fuge ( 6x10 )mm</t>
  </si>
  <si>
    <t>Dobava in montaža nosilca za zastavo. INOX</t>
  </si>
  <si>
    <t>Demontaž in ponovna montaža tablic s hišnimi številkami.</t>
  </si>
  <si>
    <t xml:space="preserve">Pazljiva demonataža tipala za toplotno postajo in </t>
  </si>
  <si>
    <t xml:space="preserve">ponovna montaža po izvedbi obloge fasade. </t>
  </si>
  <si>
    <t>SKUPAJ SANACIJA FASADE</t>
  </si>
  <si>
    <t>COKL</t>
  </si>
  <si>
    <t xml:space="preserve">toplotna izolacija iz fasadnih izolacijskih plošč iz ekspandiranega </t>
  </si>
  <si>
    <t>polistirena</t>
  </si>
  <si>
    <t>npr. Jubizol EuroTherm EPS F Strong S0 Graphite</t>
  </si>
  <si>
    <t>montaža plošč se izvaja z lepljenjem in mehanskim pritrjevanjem</t>
  </si>
  <si>
    <t>na spodnjem delu fasade in po stranskih robovih potrebno</t>
  </si>
  <si>
    <t>zagotoviti večje število sider za večjo nosilnost, 9-11 kos/m2.</t>
  </si>
  <si>
    <t>v ceni je potrebno upoštevati dobavo in montažo čepov za</t>
  </si>
  <si>
    <t xml:space="preserve">zapiranje utorov pri poglabljanju pritrdilnih sidr. </t>
  </si>
  <si>
    <t>pred začetkom del preveriti dolžino sider - izvesti pull off test</t>
  </si>
  <si>
    <t>(izvlečna trdnost)</t>
  </si>
  <si>
    <t>debeline 16,0 cm</t>
  </si>
  <si>
    <t>tipskimi pritrdilnimi sidri, 6-9 kos/m2, npr.  PPV280 (F.Leskovec).</t>
  </si>
  <si>
    <t>Izdelava špalet.</t>
  </si>
  <si>
    <t>Demontaža in začasna hramba klima naprav na fasadi.</t>
  </si>
  <si>
    <t xml:space="preserve">Dobava in montaža konzol za zunanjo enoto klima naprav. </t>
  </si>
  <si>
    <t xml:space="preserve">obračuna se načeloma uporabljajo norme Gradbene kalkulacije (Štefan Žemva). Vsi ponudniki/izvajalci se zavezujejo v </t>
  </si>
  <si>
    <t xml:space="preserve">enotnih cenah upoštevati vse stroške za kompletno izdelavo posamezne postavke! </t>
  </si>
  <si>
    <t xml:space="preserve">Čiščenje terena pred pričetkom del </t>
  </si>
  <si>
    <t xml:space="preserve">in vzpostavitev okolice izven območja gradbišča v </t>
  </si>
  <si>
    <t>prvotno stanje (po končani gradnji)</t>
  </si>
  <si>
    <t xml:space="preserve">postavitev opozorilnih in obvestilnih tabel </t>
  </si>
  <si>
    <t>določenih za posamezno vrsto del;</t>
  </si>
  <si>
    <t xml:space="preserve">namestitev kontejnerja za delavce, barake za </t>
  </si>
  <si>
    <t>orodje, kemičnega WC-ja, pavšal;</t>
  </si>
  <si>
    <t>ureditev priključka na vodovodno omrežje, priklop</t>
  </si>
  <si>
    <t>gradbiščne el. omarice;</t>
  </si>
  <si>
    <t>Dobava, montaža in odstranitev fasadnega odra</t>
  </si>
  <si>
    <t xml:space="preserve"> V ceni je potrebno upoštevati: statični izračun z   </t>
  </si>
  <si>
    <t xml:space="preserve">upoštevanjem določil zakona o VZD, strošek </t>
  </si>
  <si>
    <t xml:space="preserve">amortizacije odra za ves čas gradnje, protiprašno </t>
  </si>
  <si>
    <t xml:space="preserve">zaščito s ponjavami,ozemljitvijo in izdelavo vse </t>
  </si>
  <si>
    <t xml:space="preserve">V ceni upoštevati oder za zaščito mimoidočih in </t>
  </si>
  <si>
    <t xml:space="preserve">varen vstop v objekt; širine min. 1,10 m. </t>
  </si>
  <si>
    <t xml:space="preserve">V ceni je potrebno upoštevati vzdrževanje odra v </t>
  </si>
  <si>
    <t xml:space="preserve">času gradnje in pridobitev vseh potrebnih </t>
  </si>
  <si>
    <t xml:space="preserve">dovoljen, stroškov taks in soglasij za posega </t>
  </si>
  <si>
    <t>javnih površinah.</t>
  </si>
  <si>
    <t>cen iz popisa GOI del.</t>
  </si>
  <si>
    <t xml:space="preserve">pogodbeni stranki aneks k tej pogodbi, s katerim natančno opredelita dodatna dela po vrsti in količino ob upoštevanju </t>
  </si>
  <si>
    <t xml:space="preserve">DODATNA DELA niso del pogodbe  in tudi niso del rekapitulacije del, saj se obračunajo po dejansko opravljenih delih </t>
  </si>
  <si>
    <t xml:space="preserve">(OBRAČUN PO DEJANSKIH KOLIČINAH). Za dela, ki so uvrščena kot DODATNA DELA tega popisa GOI deli, skleneta </t>
  </si>
  <si>
    <t>iz ekspandiranega polistirena, npr. Jubizol EPS F Graphite, v širini</t>
  </si>
  <si>
    <t>na poziciji vgradnje toplotne izolacije MW na fasado, kjer je</t>
  </si>
  <si>
    <t xml:space="preserve">je TI v stiku z betonski ploščo, je potrebno vgraditi toplotno izolacijo </t>
  </si>
  <si>
    <t>montirane v naklonu 3-5 stopinj s previsom 4 cm</t>
  </si>
  <si>
    <t>na straneh montaža silikonskih nalimkov</t>
  </si>
  <si>
    <t>na severni strani objekta je potrebno za postavitev odra zaščititi</t>
  </si>
  <si>
    <t>streho garaž ob objektu</t>
  </si>
  <si>
    <t>ETAŽNI LASTNIKI STAVBE</t>
  </si>
  <si>
    <t>s tipskimi pritrdilnimi sidri, 6-9 kos/m2, npr. PPV260 (F.Leskovec).</t>
  </si>
  <si>
    <t xml:space="preserve">širina špalete nad 20 cm </t>
  </si>
  <si>
    <t xml:space="preserve">Če naročnik z vpisom v gradbeni dnevnik zahteva od izvajalca izvedbo del, ki s pogodbo niso predvidena in </t>
  </si>
  <si>
    <t xml:space="preserve">dogovorjena, skleneta pogodbeni stranki aneks k tej pogodbi, s katerim natančno opredelita dodatna dela po vrsti in </t>
  </si>
  <si>
    <t>količini ob upoštevanju cen iz predhodno izdelane ponudbe izvajalca.</t>
  </si>
  <si>
    <t xml:space="preserve">V ceni je potrebno upoštevati ves pritrdilni material in ustrezno dolžino </t>
  </si>
  <si>
    <t>konzol z upoštevanjem dodatne izolacije fasadnih površin</t>
  </si>
  <si>
    <t xml:space="preserve">Pred montažo potrebno preveriti širino rolet ali žaluzij za potrebe  </t>
  </si>
  <si>
    <t>možne ponovne montaže.</t>
  </si>
  <si>
    <t>ravno podlago, kot npr. beton, asfalt, tlakovci, karamika:</t>
  </si>
  <si>
    <t>EPS v naklonu proti terasi, plošča OSB 18mm, folija npr. Tyvec</t>
  </si>
  <si>
    <t>dobava in montaža naklonske površine, širine 50cm:</t>
  </si>
  <si>
    <t>Dobava in montaža odkapne pločevine roba balkona</t>
  </si>
  <si>
    <t>Alu pločevina, deb. 0,8mm, r.š. 100mm</t>
  </si>
  <si>
    <t>montaža na rob balkona pod keramiko</t>
  </si>
  <si>
    <t xml:space="preserve">Sanacija tal balkona </t>
  </si>
  <si>
    <t>premaz za antikorozijsko zaščito, npr. AS 320 (10%)</t>
  </si>
  <si>
    <t>reprofilacija z betonsko reprofilacijsko malto, npr. FS 630 (10%)</t>
  </si>
  <si>
    <t xml:space="preserve">izvedba dvoslojne sekundarne hidroizolacije, v prvi sveži sloj </t>
  </si>
  <si>
    <t>vgrajena alkalno odporna armirna mrežica, npr. MAPELASTIC</t>
  </si>
  <si>
    <t>montaža gumiranih trakov, medsebojno zlepljen z namenskim lapilom,</t>
  </si>
  <si>
    <t>za vgradnjo v stik horizontalnih in vertikalnih površin,</t>
  </si>
  <si>
    <t xml:space="preserve">vgrajen v prvi sveži sloj sekundatne hidroizolacije, npr. </t>
  </si>
  <si>
    <t>MAPEBAND</t>
  </si>
  <si>
    <t xml:space="preserve">granitogrez keramika, obloga z lepljenjem, upoštevanjem vseh </t>
  </si>
  <si>
    <t>zaključkov pri stiku tlakov; n.c. 20€/m2; R11</t>
  </si>
  <si>
    <t>keramika po izboru naročnika oziroma projektanta</t>
  </si>
  <si>
    <t>Demontaža in odstranitev  odkapne pločevine atike terase in strehe</t>
  </si>
  <si>
    <t>barvana pločevina r.š. do 350mm</t>
  </si>
  <si>
    <t>pozicija: 4x vertikalna linija + atika</t>
  </si>
  <si>
    <t>barvana pločevina r.š. do 550 - 1100mm</t>
  </si>
  <si>
    <t>v ceni upoštevati ves potreben pomožni material in dela</t>
  </si>
  <si>
    <t>malto, 25% površin</t>
  </si>
  <si>
    <t>Z DODAJANJEM TOPLOTNE IZOLACIJE</t>
  </si>
  <si>
    <t>debeline do 17,0 cm</t>
  </si>
  <si>
    <t>toplotna prevodnost λ=0,034 W/mK (SIST EN  12667)</t>
  </si>
  <si>
    <t>premaz Fragmat IBITOL, z zaključnimi zavihki do 15 cm</t>
  </si>
  <si>
    <t>do 15 cm</t>
  </si>
  <si>
    <t>plošča OSB3 22mm</t>
  </si>
  <si>
    <t xml:space="preserve">bitumenski trak, npr. Fragmat IzoElast P5 plus, z zaključnimi zavihki </t>
  </si>
  <si>
    <t>Dobava in montaža strehe nad vhodom:</t>
  </si>
  <si>
    <t>Fe/Zn barvana pločevina, debeline 1,5mm,</t>
  </si>
  <si>
    <t>z zaključnimi zavihki do 20 cm; izvedba na podkonstrukciji</t>
  </si>
  <si>
    <t>obrobna pločevina na stiku s steno, r.š. do 25 cm</t>
  </si>
  <si>
    <t>PVC natični profil za pločevino za izvedbo stika s fasado</t>
  </si>
  <si>
    <t xml:space="preserve">žleb r.š. 25cm dolžine 6m; kotliček; cev fi110 dolžine 3m </t>
  </si>
  <si>
    <t>nove objemke, odtočna kolena, vse potrebne fazonske kose</t>
  </si>
  <si>
    <t>Dobava in montaža strehe balkona:</t>
  </si>
  <si>
    <t>linijski snegolov</t>
  </si>
  <si>
    <t>Demontaža in ponovna montaža demofona</t>
  </si>
  <si>
    <t>NEPREDVIDENA DELA (10%)</t>
  </si>
  <si>
    <t>višina do 18 m</t>
  </si>
  <si>
    <t>Fe/Zn barvana pločevina, debeline 1,5mm, r.š. 850 mm</t>
  </si>
  <si>
    <t xml:space="preserve">Širine do 34 cm cca </t>
  </si>
  <si>
    <t>Rušenje talne obloge balkona: keramika na lepilu</t>
  </si>
  <si>
    <t>Odbijanje ometa špalet ob oknih; deb. vsaj 2-3 cm; preveriti na</t>
  </si>
  <si>
    <t xml:space="preserve">širina špalete do 20 cm </t>
  </si>
  <si>
    <t>na stiku s omarico senčila se vgradi PVC profil za omarice</t>
  </si>
  <si>
    <t>Pozicija: 4x vetikalne linije + povezave do klima naprav</t>
  </si>
  <si>
    <t>toplotna izolacija iz fasadnih izolacijskih plošč iz eksp. polistirena</t>
  </si>
  <si>
    <t>tipskimi pritrdilnimi sidri, 6-9 kos/m2, npr.  PSV110 (F.Leskovec).</t>
  </si>
  <si>
    <t>PONUDBA</t>
  </si>
  <si>
    <t>00/00/2026</t>
  </si>
  <si>
    <t>TRŽAŠKA CESTA 28</t>
  </si>
  <si>
    <t>1260 VRHNIKA</t>
  </si>
  <si>
    <t>Demontaža in odstranitev meteorne cevi</t>
  </si>
  <si>
    <t>Demontaža in odstranitev prezračevane ulične fasade</t>
  </si>
  <si>
    <t>Demontaža in odstranitev pločevine strehe vhoda in balkona</t>
  </si>
  <si>
    <t>Odrez pleski stene zaradi vgradnje toplotne izolacije</t>
  </si>
  <si>
    <t>Demontaža, hramba in montaža pleksi stene, dim 85/280 cm</t>
  </si>
  <si>
    <t xml:space="preserve">Širine do 24 cm cca </t>
  </si>
  <si>
    <t>Fe/Zn barvana pločevina, debeline 1,5mm, r.š. 350 mm</t>
  </si>
  <si>
    <t>Dobava in montaža okroglih odtočnih cevi:</t>
  </si>
  <si>
    <t>cev fi 120 mm iz Fe/Zn barvane pločevine, debeline 0,7 mm</t>
  </si>
  <si>
    <t>v ceni je potrebno upoštevati dodatne kose: objemke,</t>
  </si>
  <si>
    <t>odtočna kolena in ostali fazonski kosi,...</t>
  </si>
  <si>
    <t>debeline 8,0 cm</t>
  </si>
  <si>
    <t>debeline do 8,0 cm</t>
  </si>
  <si>
    <t>Pleskanje jeklene konstrukcije ograje balkonov</t>
  </si>
  <si>
    <t>obstoječa ograja in jeklena konstrukcija balkonov</t>
  </si>
  <si>
    <t>ograja višine 1m s ploščo kot polnilo</t>
  </si>
  <si>
    <t>pozicija: 3x vertikalne linije</t>
  </si>
  <si>
    <t>v ceni upoštevati podkonstrukcijo na ulični fasadi</t>
  </si>
  <si>
    <t>Dobava in izdelava strehe vhoda</t>
  </si>
  <si>
    <t>streha vhoda, dimenzije 3,85x1,25m, kpl 1</t>
  </si>
  <si>
    <t>Dobava in montaža odkapne pločevine na atiki terase, strehe, stopnišča</t>
  </si>
  <si>
    <t>okno</t>
  </si>
  <si>
    <t>O1</t>
  </si>
  <si>
    <t>O2</t>
  </si>
  <si>
    <t>O3</t>
  </si>
  <si>
    <t>O4</t>
  </si>
  <si>
    <t>O5</t>
  </si>
  <si>
    <t>O6</t>
  </si>
  <si>
    <t>O7</t>
  </si>
  <si>
    <t>O8</t>
  </si>
  <si>
    <t>V2</t>
  </si>
  <si>
    <t>V</t>
  </si>
  <si>
    <t>B</t>
  </si>
  <si>
    <t>V1</t>
  </si>
  <si>
    <t>V6</t>
  </si>
  <si>
    <t>V7</t>
  </si>
  <si>
    <t>V5</t>
  </si>
  <si>
    <t>A</t>
  </si>
  <si>
    <t>M2</t>
  </si>
  <si>
    <t>TI 8</t>
  </si>
  <si>
    <t>TI 17</t>
  </si>
  <si>
    <t>Z.SLOJ</t>
  </si>
  <si>
    <t>Š.M1</t>
  </si>
  <si>
    <t>R Š.M1</t>
  </si>
  <si>
    <t>police 34</t>
  </si>
  <si>
    <t>police 24</t>
  </si>
  <si>
    <t>dimenzija 3,85x1,25m</t>
  </si>
  <si>
    <t xml:space="preserve">dimenzije 3,60x2,20m </t>
  </si>
  <si>
    <t>v m1 upoštevan faktor 1,25 zaradi barvanja celotne jeklene konstrukcije</t>
  </si>
  <si>
    <t>OBČA FASADA, BALKONI, COKL, ŠPALETA, TERASA</t>
  </si>
  <si>
    <t>BALKON,  NOSILEC PRITLIČJA</t>
  </si>
  <si>
    <t>npr. KnaufInsulation FKD-N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</si>
</sst>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[$€]* #,##0.00_);_([$€]* \(#,##0.00\);_([$€]* \-??_);_(@_)"/>
    <numFmt numFmtId="165" formatCode="d/m/yyyy"/>
    <numFmt numFmtId="166" formatCode="#,##0.00&quot; €&quot;"/>
    <numFmt numFmtId="167" formatCode="#,##0.00\ [$€-1]"/>
    <numFmt numFmtId="168" formatCode="[$€-2]\ #,##0.00"/>
    <numFmt numFmtId="169" formatCode="_([$€]* #,##0.00_);_([$€]* \(#,##0.00\);_([$€]* &quot;-&quot;??_);_(@_)"/>
    <numFmt numFmtId="170" formatCode="&quot;€&quot;#,##0.00"/>
  </numFmts>
  <fonts count="57"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16"/>
      <name val="Calibri"/>
      <family val="2"/>
      <charset val="1"/>
    </font>
    <font>
      <b/>
      <sz val="16"/>
      <color indexed="29"/>
      <name val="Calibri"/>
      <family val="2"/>
      <charset val="1"/>
    </font>
    <font>
      <b/>
      <sz val="16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indexed="63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indexed="63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8"/>
      <name val="Calibri"/>
      <family val="2"/>
      <charset val="1"/>
    </font>
    <font>
      <sz val="28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238"/>
    </font>
    <font>
      <b/>
      <u/>
      <sz val="10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9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b/>
      <i/>
      <sz val="9"/>
      <color indexed="59"/>
      <name val="Calibri"/>
      <family val="2"/>
      <charset val="1"/>
    </font>
    <font>
      <sz val="9"/>
      <name val="Arial"/>
      <family val="2"/>
      <charset val="238"/>
    </font>
    <font>
      <sz val="9"/>
      <name val="Calibri"/>
      <family val="2"/>
      <charset val="1"/>
    </font>
    <font>
      <b/>
      <sz val="9"/>
      <name val="Calibri"/>
      <family val="2"/>
      <charset val="238"/>
    </font>
    <font>
      <i/>
      <sz val="9"/>
      <name val="Calibri"/>
      <family val="2"/>
      <charset val="1"/>
    </font>
    <font>
      <b/>
      <i/>
      <sz val="9"/>
      <name val="Calibri"/>
      <family val="2"/>
      <charset val="238"/>
    </font>
    <font>
      <i/>
      <u/>
      <sz val="9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u/>
      <sz val="9"/>
      <name val="Calibri"/>
      <family val="2"/>
    </font>
    <font>
      <b/>
      <sz val="9"/>
      <name val="Arial"/>
      <family val="2"/>
    </font>
    <font>
      <b/>
      <sz val="14"/>
      <color indexed="8"/>
      <name val="Calibri"/>
      <family val="2"/>
      <charset val="1"/>
    </font>
    <font>
      <i/>
      <sz val="9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0"/>
      <name val="Calibri"/>
      <family val="2"/>
      <scheme val="minor"/>
    </font>
    <font>
      <sz val="9"/>
      <color theme="1"/>
      <name val="Calibri (Body)_x0000_"/>
    </font>
    <font>
      <sz val="9"/>
      <color theme="0" tint="-0.499984740745262"/>
      <name val="Calibri"/>
      <family val="2"/>
    </font>
    <font>
      <sz val="9"/>
      <color theme="0" tint="-0.499984740745262"/>
      <name val="Calibri (Body)_x0000_"/>
    </font>
    <font>
      <sz val="9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169" fontId="25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1" fillId="0" borderId="0"/>
  </cellStyleXfs>
  <cellXfs count="3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165" fontId="10" fillId="0" borderId="0" xfId="0" applyNumberFormat="1" applyFont="1" applyAlignment="1">
      <alignment horizontal="left" wrapText="1"/>
    </xf>
    <xf numFmtId="0" fontId="11" fillId="0" borderId="0" xfId="0" applyFont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4" fillId="0" borderId="0" xfId="0" applyFont="1"/>
    <xf numFmtId="0" fontId="9" fillId="0" borderId="1" xfId="0" applyFont="1" applyBorder="1"/>
    <xf numFmtId="0" fontId="3" fillId="0" borderId="2" xfId="0" applyFont="1" applyBorder="1"/>
    <xf numFmtId="0" fontId="7" fillId="0" borderId="3" xfId="0" applyFont="1" applyBorder="1" applyAlignment="1">
      <alignment horizontal="right" vertical="center"/>
    </xf>
    <xf numFmtId="0" fontId="0" fillId="0" borderId="3" xfId="0" applyBorder="1"/>
    <xf numFmtId="166" fontId="11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6" fontId="11" fillId="0" borderId="0" xfId="0" applyNumberFormat="1" applyFont="1" applyAlignment="1">
      <alignment vertical="center"/>
    </xf>
    <xf numFmtId="166" fontId="16" fillId="2" borderId="2" xfId="0" applyNumberFormat="1" applyFont="1" applyFill="1" applyBorder="1" applyAlignment="1">
      <alignment horizontal="left" vertical="center"/>
    </xf>
    <xf numFmtId="166" fontId="16" fillId="2" borderId="3" xfId="0" applyNumberFormat="1" applyFont="1" applyFill="1" applyBorder="1" applyAlignment="1">
      <alignment horizontal="right" vertical="center"/>
    </xf>
    <xf numFmtId="166" fontId="16" fillId="2" borderId="3" xfId="0" applyNumberFormat="1" applyFont="1" applyFill="1" applyBorder="1" applyAlignment="1">
      <alignment horizontal="center" vertical="center"/>
    </xf>
    <xf numFmtId="166" fontId="1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/>
    <xf numFmtId="0" fontId="26" fillId="0" borderId="5" xfId="0" applyFont="1" applyBorder="1"/>
    <xf numFmtId="0" fontId="27" fillId="0" borderId="6" xfId="0" applyFont="1" applyBorder="1"/>
    <xf numFmtId="0" fontId="26" fillId="0" borderId="6" xfId="0" applyFont="1" applyBorder="1"/>
    <xf numFmtId="0" fontId="28" fillId="0" borderId="6" xfId="0" applyFont="1" applyBorder="1"/>
    <xf numFmtId="167" fontId="26" fillId="0" borderId="7" xfId="0" applyNumberFormat="1" applyFont="1" applyBorder="1"/>
    <xf numFmtId="0" fontId="29" fillId="0" borderId="0" xfId="0" applyFont="1"/>
    <xf numFmtId="0" fontId="26" fillId="0" borderId="8" xfId="0" applyFont="1" applyBorder="1"/>
    <xf numFmtId="0" fontId="27" fillId="0" borderId="0" xfId="0" applyFont="1"/>
    <xf numFmtId="0" fontId="26" fillId="0" borderId="0" xfId="0" applyFont="1"/>
    <xf numFmtId="167" fontId="26" fillId="0" borderId="9" xfId="0" applyNumberFormat="1" applyFont="1" applyBorder="1"/>
    <xf numFmtId="0" fontId="28" fillId="0" borderId="0" xfId="0" applyFont="1"/>
    <xf numFmtId="0" fontId="26" fillId="0" borderId="10" xfId="0" applyFont="1" applyBorder="1"/>
    <xf numFmtId="0" fontId="27" fillId="0" borderId="11" xfId="0" applyFont="1" applyBorder="1"/>
    <xf numFmtId="0" fontId="26" fillId="0" borderId="11" xfId="0" applyFont="1" applyBorder="1"/>
    <xf numFmtId="167" fontId="26" fillId="0" borderId="12" xfId="0" applyNumberFormat="1" applyFont="1" applyBorder="1"/>
    <xf numFmtId="167" fontId="26" fillId="0" borderId="0" xfId="0" applyNumberFormat="1" applyFont="1"/>
    <xf numFmtId="0" fontId="26" fillId="0" borderId="2" xfId="0" applyFont="1" applyBorder="1"/>
    <xf numFmtId="0" fontId="27" fillId="0" borderId="3" xfId="0" applyFont="1" applyBorder="1"/>
    <xf numFmtId="0" fontId="26" fillId="0" borderId="3" xfId="0" applyFont="1" applyBorder="1"/>
    <xf numFmtId="167" fontId="26" fillId="0" borderId="4" xfId="0" applyNumberFormat="1" applyFont="1" applyBorder="1"/>
    <xf numFmtId="0" fontId="27" fillId="2" borderId="2" xfId="0" applyFont="1" applyFill="1" applyBorder="1"/>
    <xf numFmtId="0" fontId="26" fillId="2" borderId="3" xfId="0" applyFont="1" applyFill="1" applyBorder="1"/>
    <xf numFmtId="167" fontId="26" fillId="2" borderId="4" xfId="0" applyNumberFormat="1" applyFont="1" applyFill="1" applyBorder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2" borderId="3" xfId="0" applyFont="1" applyFill="1" applyBorder="1"/>
    <xf numFmtId="167" fontId="27" fillId="2" borderId="4" xfId="0" applyNumberFormat="1" applyFont="1" applyFill="1" applyBorder="1"/>
    <xf numFmtId="167" fontId="27" fillId="0" borderId="0" xfId="0" applyNumberFormat="1" applyFont="1"/>
    <xf numFmtId="0" fontId="27" fillId="0" borderId="13" xfId="0" applyFont="1" applyBorder="1"/>
    <xf numFmtId="0" fontId="27" fillId="0" borderId="14" xfId="0" applyFont="1" applyBorder="1"/>
    <xf numFmtId="167" fontId="27" fillId="0" borderId="15" xfId="0" applyNumberFormat="1" applyFont="1" applyBorder="1"/>
    <xf numFmtId="0" fontId="26" fillId="0" borderId="16" xfId="0" applyFont="1" applyBorder="1"/>
    <xf numFmtId="167" fontId="26" fillId="0" borderId="17" xfId="0" applyNumberFormat="1" applyFont="1" applyBorder="1"/>
    <xf numFmtId="0" fontId="27" fillId="0" borderId="18" xfId="0" applyFont="1" applyBorder="1"/>
    <xf numFmtId="0" fontId="27" fillId="0" borderId="19" xfId="0" applyFont="1" applyBorder="1"/>
    <xf numFmtId="167" fontId="27" fillId="0" borderId="20" xfId="0" applyNumberFormat="1" applyFont="1" applyBorder="1"/>
    <xf numFmtId="0" fontId="27" fillId="2" borderId="21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167" fontId="27" fillId="2" borderId="23" xfId="0" applyNumberFormat="1" applyFont="1" applyFill="1" applyBorder="1" applyAlignment="1">
      <alignment vertical="center"/>
    </xf>
    <xf numFmtId="0" fontId="30" fillId="0" borderId="0" xfId="0" applyFont="1"/>
    <xf numFmtId="0" fontId="31" fillId="3" borderId="24" xfId="0" applyFont="1" applyFill="1" applyBorder="1"/>
    <xf numFmtId="0" fontId="30" fillId="0" borderId="0" xfId="0" applyFont="1" applyAlignment="1">
      <alignment vertical="center"/>
    </xf>
    <xf numFmtId="168" fontId="30" fillId="0" borderId="0" xfId="0" applyNumberFormat="1" applyFont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8" fontId="31" fillId="0" borderId="0" xfId="0" applyNumberFormat="1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0" fontId="27" fillId="3" borderId="24" xfId="0" applyFont="1" applyFill="1" applyBorder="1"/>
    <xf numFmtId="0" fontId="27" fillId="3" borderId="24" xfId="0" applyFont="1" applyFill="1" applyBorder="1" applyAlignment="1">
      <alignment vertical="top" wrapText="1"/>
    </xf>
    <xf numFmtId="0" fontId="27" fillId="3" borderId="24" xfId="0" applyFont="1" applyFill="1" applyBorder="1" applyAlignment="1">
      <alignment horizontal="center"/>
    </xf>
    <xf numFmtId="2" fontId="27" fillId="3" borderId="24" xfId="0" applyNumberFormat="1" applyFont="1" applyFill="1" applyBorder="1" applyAlignment="1">
      <alignment horizontal="center"/>
    </xf>
    <xf numFmtId="167" fontId="27" fillId="3" borderId="24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49" fontId="27" fillId="0" borderId="0" xfId="0" applyNumberFormat="1" applyFont="1"/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  <xf numFmtId="167" fontId="27" fillId="0" borderId="0" xfId="0" applyNumberFormat="1" applyFont="1" applyAlignment="1">
      <alignment horizontal="center"/>
    </xf>
    <xf numFmtId="0" fontId="35" fillId="0" borderId="0" xfId="0" applyFont="1" applyAlignment="1">
      <alignment horizontal="right" vertical="top"/>
    </xf>
    <xf numFmtId="0" fontId="35" fillId="0" borderId="0" xfId="0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37" fillId="0" borderId="0" xfId="0" applyFont="1"/>
    <xf numFmtId="4" fontId="38" fillId="0" borderId="0" xfId="0" applyNumberFormat="1" applyFont="1" applyAlignment="1">
      <alignment horizontal="center"/>
    </xf>
    <xf numFmtId="167" fontId="38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center"/>
    </xf>
    <xf numFmtId="0" fontId="35" fillId="0" borderId="0" xfId="0" applyFont="1"/>
    <xf numFmtId="0" fontId="32" fillId="0" borderId="0" xfId="0" applyFont="1" applyAlignment="1">
      <alignment horizontal="left" vertical="center"/>
    </xf>
    <xf numFmtId="0" fontId="42" fillId="0" borderId="0" xfId="0" applyFont="1"/>
    <xf numFmtId="0" fontId="29" fillId="0" borderId="0" xfId="8" applyFont="1"/>
    <xf numFmtId="0" fontId="26" fillId="0" borderId="0" xfId="13" applyFont="1"/>
    <xf numFmtId="0" fontId="27" fillId="0" borderId="24" xfId="13" applyFont="1" applyBorder="1" applyAlignment="1">
      <alignment horizontal="center" vertical="center"/>
    </xf>
    <xf numFmtId="0" fontId="27" fillId="0" borderId="24" xfId="13" applyFont="1" applyBorder="1" applyAlignment="1">
      <alignment horizontal="left" vertical="center" wrapText="1"/>
    </xf>
    <xf numFmtId="4" fontId="27" fillId="0" borderId="24" xfId="13" applyNumberFormat="1" applyFont="1" applyBorder="1" applyAlignment="1">
      <alignment horizontal="center" vertical="center"/>
    </xf>
    <xf numFmtId="167" fontId="27" fillId="0" borderId="24" xfId="13" applyNumberFormat="1" applyFont="1" applyBorder="1" applyAlignment="1">
      <alignment horizontal="center" vertical="center"/>
    </xf>
    <xf numFmtId="0" fontId="26" fillId="0" borderId="0" xfId="13" applyFont="1" applyAlignment="1">
      <alignment vertical="top" wrapText="1"/>
    </xf>
    <xf numFmtId="0" fontId="26" fillId="0" borderId="0" xfId="13" applyFont="1" applyAlignment="1">
      <alignment horizontal="center"/>
    </xf>
    <xf numFmtId="4" fontId="26" fillId="0" borderId="0" xfId="13" applyNumberFormat="1" applyFont="1" applyAlignment="1">
      <alignment horizontal="center"/>
    </xf>
    <xf numFmtId="0" fontId="27" fillId="0" borderId="0" xfId="13" applyFont="1" applyAlignment="1">
      <alignment vertical="top" wrapText="1"/>
    </xf>
    <xf numFmtId="167" fontId="26" fillId="0" borderId="0" xfId="13" applyNumberFormat="1" applyFont="1" applyAlignment="1">
      <alignment horizontal="center"/>
    </xf>
    <xf numFmtId="49" fontId="46" fillId="4" borderId="25" xfId="13" applyNumberFormat="1" applyFont="1" applyFill="1" applyBorder="1" applyAlignment="1">
      <alignment vertical="center"/>
    </xf>
    <xf numFmtId="4" fontId="46" fillId="4" borderId="25" xfId="13" applyNumberFormat="1" applyFont="1" applyFill="1" applyBorder="1" applyAlignment="1">
      <alignment vertical="center"/>
    </xf>
    <xf numFmtId="170" fontId="46" fillId="4" borderId="25" xfId="13" applyNumberFormat="1" applyFont="1" applyFill="1" applyBorder="1" applyAlignment="1">
      <alignment horizontal="center" vertical="center"/>
    </xf>
    <xf numFmtId="167" fontId="35" fillId="0" borderId="0" xfId="16" applyNumberFormat="1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4" fontId="27" fillId="0" borderId="0" xfId="13" applyNumberFormat="1" applyFont="1" applyAlignment="1">
      <alignment horizontal="center" vertical="center"/>
    </xf>
    <xf numFmtId="167" fontId="27" fillId="0" borderId="0" xfId="13" applyNumberFormat="1" applyFont="1" applyAlignment="1">
      <alignment horizontal="center" vertical="center"/>
    </xf>
    <xf numFmtId="0" fontId="36" fillId="0" borderId="0" xfId="0" applyFont="1" applyAlignment="1">
      <alignment vertical="top" wrapText="1"/>
    </xf>
    <xf numFmtId="0" fontId="47" fillId="0" borderId="0" xfId="0" applyFont="1"/>
    <xf numFmtId="167" fontId="47" fillId="0" borderId="0" xfId="0" applyNumberFormat="1" applyFont="1"/>
    <xf numFmtId="167" fontId="48" fillId="0" borderId="0" xfId="0" applyNumberFormat="1" applyFont="1"/>
    <xf numFmtId="0" fontId="49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6" fillId="0" borderId="0" xfId="13" applyNumberFormat="1" applyFont="1"/>
    <xf numFmtId="2" fontId="26" fillId="0" borderId="0" xfId="13" applyNumberFormat="1" applyFont="1" applyAlignment="1">
      <alignment horizontal="center"/>
    </xf>
    <xf numFmtId="49" fontId="26" fillId="0" borderId="0" xfId="13" applyNumberFormat="1" applyFont="1" applyAlignment="1">
      <alignment horizontal="right" vertical="top"/>
    </xf>
    <xf numFmtId="0" fontId="35" fillId="0" borderId="0" xfId="13" applyFont="1" applyAlignment="1">
      <alignment vertical="top" wrapText="1"/>
    </xf>
    <xf numFmtId="167" fontId="30" fillId="0" borderId="0" xfId="13" applyNumberFormat="1" applyFont="1" applyAlignment="1">
      <alignment horizontal="center"/>
    </xf>
    <xf numFmtId="0" fontId="36" fillId="0" borderId="0" xfId="13" quotePrefix="1" applyFont="1" applyAlignment="1">
      <alignment vertical="top" wrapText="1"/>
    </xf>
    <xf numFmtId="0" fontId="35" fillId="0" borderId="0" xfId="13" applyFont="1" applyAlignment="1">
      <alignment horizontal="right" vertical="top"/>
    </xf>
    <xf numFmtId="0" fontId="35" fillId="0" borderId="0" xfId="13" applyFont="1" applyAlignment="1">
      <alignment horizontal="center"/>
    </xf>
    <xf numFmtId="3" fontId="35" fillId="0" borderId="0" xfId="13" applyNumberFormat="1" applyFont="1" applyAlignment="1">
      <alignment horizontal="center"/>
    </xf>
    <xf numFmtId="167" fontId="35" fillId="0" borderId="0" xfId="13" applyNumberFormat="1" applyFont="1" applyAlignment="1">
      <alignment horizontal="center"/>
    </xf>
    <xf numFmtId="49" fontId="50" fillId="0" borderId="0" xfId="13" applyNumberFormat="1" applyFont="1" applyAlignment="1">
      <alignment horizontal="left"/>
    </xf>
    <xf numFmtId="0" fontId="30" fillId="0" borderId="0" xfId="13" applyFont="1" applyAlignment="1">
      <alignment horizontal="justify" vertical="top" wrapText="1"/>
    </xf>
    <xf numFmtId="0" fontId="51" fillId="0" borderId="0" xfId="13" applyFont="1" applyAlignment="1">
      <alignment vertical="top" wrapText="1"/>
    </xf>
    <xf numFmtId="0" fontId="30" fillId="0" borderId="0" xfId="13" applyFont="1" applyAlignment="1">
      <alignment vertical="top" wrapText="1"/>
    </xf>
    <xf numFmtId="0" fontId="27" fillId="5" borderId="25" xfId="13" applyFont="1" applyFill="1" applyBorder="1"/>
    <xf numFmtId="0" fontId="27" fillId="5" borderId="25" xfId="13" applyFont="1" applyFill="1" applyBorder="1" applyAlignment="1">
      <alignment vertical="top" wrapText="1"/>
    </xf>
    <xf numFmtId="0" fontId="27" fillId="5" borderId="25" xfId="13" applyFont="1" applyFill="1" applyBorder="1" applyAlignment="1">
      <alignment horizontal="center"/>
    </xf>
    <xf numFmtId="2" fontId="27" fillId="5" borderId="25" xfId="13" applyNumberFormat="1" applyFont="1" applyFill="1" applyBorder="1" applyAlignment="1">
      <alignment horizontal="center"/>
    </xf>
    <xf numFmtId="167" fontId="27" fillId="5" borderId="25" xfId="13" applyNumberFormat="1" applyFont="1" applyFill="1" applyBorder="1" applyAlignment="1">
      <alignment horizontal="center"/>
    </xf>
    <xf numFmtId="0" fontId="27" fillId="0" borderId="0" xfId="13" applyFont="1"/>
    <xf numFmtId="0" fontId="27" fillId="0" borderId="0" xfId="13" applyFont="1" applyAlignment="1">
      <alignment horizontal="center"/>
    </xf>
    <xf numFmtId="2" fontId="27" fillId="0" borderId="0" xfId="13" applyNumberFormat="1" applyFont="1" applyAlignment="1">
      <alignment horizontal="center"/>
    </xf>
    <xf numFmtId="167" fontId="27" fillId="0" borderId="0" xfId="13" applyNumberFormat="1" applyFont="1" applyAlignment="1">
      <alignment horizontal="center"/>
    </xf>
    <xf numFmtId="0" fontId="51" fillId="0" borderId="0" xfId="0" applyFont="1" applyAlignment="1">
      <alignment vertical="top" wrapText="1"/>
    </xf>
    <xf numFmtId="49" fontId="50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center"/>
    </xf>
    <xf numFmtId="4" fontId="50" fillId="0" borderId="0" xfId="0" applyNumberFormat="1" applyFont="1" applyAlignment="1">
      <alignment horizontal="center"/>
    </xf>
    <xf numFmtId="167" fontId="50" fillId="0" borderId="0" xfId="0" applyNumberFormat="1" applyFont="1" applyAlignment="1">
      <alignment horizontal="center"/>
    </xf>
    <xf numFmtId="0" fontId="50" fillId="0" borderId="0" xfId="0" applyFont="1" applyAlignment="1">
      <alignment vertical="top" wrapText="1"/>
    </xf>
    <xf numFmtId="49" fontId="50" fillId="0" borderId="0" xfId="0" applyNumberFormat="1" applyFont="1"/>
    <xf numFmtId="0" fontId="50" fillId="0" borderId="0" xfId="0" applyFont="1"/>
    <xf numFmtId="0" fontId="3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13" applyFont="1" applyAlignment="1">
      <alignment vertical="center"/>
    </xf>
    <xf numFmtId="0" fontId="26" fillId="0" borderId="0" xfId="13" applyFont="1" applyAlignment="1">
      <alignment vertical="center" wrapText="1"/>
    </xf>
    <xf numFmtId="0" fontId="26" fillId="0" borderId="0" xfId="13" applyFont="1" applyAlignment="1">
      <alignment horizontal="center" vertical="center"/>
    </xf>
    <xf numFmtId="4" fontId="26" fillId="0" borderId="0" xfId="13" applyNumberFormat="1" applyFont="1" applyAlignment="1">
      <alignment horizontal="center" vertical="center"/>
    </xf>
    <xf numFmtId="0" fontId="26" fillId="4" borderId="27" xfId="13" applyFont="1" applyFill="1" applyBorder="1" applyAlignment="1">
      <alignment vertical="center"/>
    </xf>
    <xf numFmtId="0" fontId="43" fillId="4" borderId="27" xfId="13" applyFont="1" applyFill="1" applyBorder="1" applyAlignment="1">
      <alignment vertical="center" wrapText="1"/>
    </xf>
    <xf numFmtId="0" fontId="26" fillId="4" borderId="27" xfId="13" applyFont="1" applyFill="1" applyBorder="1" applyAlignment="1">
      <alignment horizontal="center" vertical="center"/>
    </xf>
    <xf numFmtId="4" fontId="26" fillId="4" borderId="27" xfId="13" applyNumberFormat="1" applyFont="1" applyFill="1" applyBorder="1" applyAlignment="1">
      <alignment horizontal="center" vertical="center"/>
    </xf>
    <xf numFmtId="0" fontId="27" fillId="0" borderId="0" xfId="13" applyFont="1" applyAlignment="1">
      <alignment vertical="center"/>
    </xf>
    <xf numFmtId="0" fontId="27" fillId="0" borderId="0" xfId="13" applyFont="1" applyAlignment="1">
      <alignment vertical="center" wrapText="1"/>
    </xf>
    <xf numFmtId="0" fontId="27" fillId="0" borderId="0" xfId="13" applyFont="1" applyAlignment="1">
      <alignment horizontal="right" vertical="center"/>
    </xf>
    <xf numFmtId="167" fontId="26" fillId="0" borderId="0" xfId="13" applyNumberFormat="1" applyFont="1" applyAlignment="1">
      <alignment horizontal="center" vertical="center"/>
    </xf>
    <xf numFmtId="0" fontId="26" fillId="0" borderId="28" xfId="13" applyFont="1" applyBorder="1" applyAlignment="1">
      <alignment vertical="center"/>
    </xf>
    <xf numFmtId="0" fontId="26" fillId="0" borderId="24" xfId="13" applyFont="1" applyBorder="1" applyAlignment="1">
      <alignment vertical="center" wrapText="1"/>
    </xf>
    <xf numFmtId="0" fontId="26" fillId="0" borderId="24" xfId="13" applyFont="1" applyBorder="1" applyAlignment="1">
      <alignment horizontal="center" vertical="center"/>
    </xf>
    <xf numFmtId="4" fontId="26" fillId="0" borderId="24" xfId="13" applyNumberFormat="1" applyFont="1" applyBorder="1" applyAlignment="1">
      <alignment horizontal="center" vertical="center"/>
    </xf>
    <xf numFmtId="167" fontId="26" fillId="0" borderId="24" xfId="13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167" fontId="3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4" fontId="26" fillId="0" borderId="0" xfId="13" applyNumberFormat="1" applyFont="1" applyAlignment="1">
      <alignment vertical="center" wrapText="1"/>
    </xf>
    <xf numFmtId="0" fontId="27" fillId="0" borderId="25" xfId="13" applyFont="1" applyBorder="1" applyAlignment="1">
      <alignment vertical="center"/>
    </xf>
    <xf numFmtId="0" fontId="27" fillId="0" borderId="25" xfId="13" applyFont="1" applyBorder="1" applyAlignment="1">
      <alignment vertical="center" wrapText="1"/>
    </xf>
    <xf numFmtId="0" fontId="27" fillId="0" borderId="25" xfId="13" applyFont="1" applyBorder="1" applyAlignment="1">
      <alignment horizontal="center" vertical="center"/>
    </xf>
    <xf numFmtId="4" fontId="27" fillId="0" borderId="25" xfId="13" applyNumberFormat="1" applyFont="1" applyBorder="1" applyAlignment="1">
      <alignment horizontal="center" vertical="center"/>
    </xf>
    <xf numFmtId="167" fontId="27" fillId="0" borderId="25" xfId="13" applyNumberFormat="1" applyFont="1" applyBorder="1" applyAlignment="1">
      <alignment horizontal="center" vertical="center"/>
    </xf>
    <xf numFmtId="49" fontId="45" fillId="4" borderId="25" xfId="13" applyNumberFormat="1" applyFont="1" applyFill="1" applyBorder="1" applyAlignment="1">
      <alignment vertical="center"/>
    </xf>
    <xf numFmtId="0" fontId="30" fillId="0" borderId="0" xfId="14" applyFont="1" applyAlignment="1">
      <alignment horizontal="right" vertical="center"/>
    </xf>
    <xf numFmtId="0" fontId="30" fillId="0" borderId="0" xfId="14" applyFont="1" applyAlignment="1" applyProtection="1">
      <alignment vertical="center" wrapText="1"/>
      <protection locked="0"/>
    </xf>
    <xf numFmtId="0" fontId="30" fillId="0" borderId="0" xfId="14" applyFont="1" applyAlignment="1" applyProtection="1">
      <alignment horizontal="center" vertical="center"/>
      <protection locked="0"/>
    </xf>
    <xf numFmtId="4" fontId="30" fillId="0" borderId="0" xfId="14" applyNumberFormat="1" applyFont="1" applyAlignment="1">
      <alignment vertical="center"/>
    </xf>
    <xf numFmtId="0" fontId="30" fillId="0" borderId="0" xfId="14" applyFont="1" applyAlignment="1" applyProtection="1">
      <alignment vertical="center"/>
      <protection locked="0"/>
    </xf>
    <xf numFmtId="0" fontId="30" fillId="0" borderId="0" xfId="14" applyFont="1" applyAlignment="1">
      <alignment vertical="center"/>
    </xf>
    <xf numFmtId="49" fontId="26" fillId="0" borderId="26" xfId="13" applyNumberFormat="1" applyFont="1" applyBorder="1" applyAlignment="1">
      <alignment vertical="center"/>
    </xf>
    <xf numFmtId="0" fontId="26" fillId="0" borderId="26" xfId="13" applyFont="1" applyBorder="1" applyAlignment="1">
      <alignment vertical="center" wrapText="1"/>
    </xf>
    <xf numFmtId="0" fontId="26" fillId="0" borderId="26" xfId="13" applyFont="1" applyBorder="1" applyAlignment="1">
      <alignment horizontal="center" vertical="center"/>
    </xf>
    <xf numFmtId="4" fontId="26" fillId="0" borderId="26" xfId="13" applyNumberFormat="1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49" fontId="26" fillId="0" borderId="0" xfId="13" applyNumberFormat="1" applyFont="1" applyAlignment="1">
      <alignment vertical="center"/>
    </xf>
    <xf numFmtId="167" fontId="35" fillId="0" borderId="0" xfId="13" applyNumberFormat="1" applyFont="1" applyAlignment="1">
      <alignment horizontal="center" vertical="center"/>
    </xf>
    <xf numFmtId="49" fontId="26" fillId="0" borderId="0" xfId="13" applyNumberFormat="1" applyFont="1" applyAlignment="1">
      <alignment horizontal="right" vertical="center"/>
    </xf>
    <xf numFmtId="0" fontId="30" fillId="0" borderId="0" xfId="13" applyFont="1" applyAlignment="1">
      <alignment vertical="center" wrapText="1"/>
    </xf>
    <xf numFmtId="0" fontId="26" fillId="0" borderId="0" xfId="15" applyFont="1" applyAlignment="1">
      <alignment horizontal="right" vertical="center"/>
    </xf>
    <xf numFmtId="0" fontId="26" fillId="0" borderId="0" xfId="15" applyFont="1" applyAlignment="1">
      <alignment horizontal="left" vertical="center" wrapText="1"/>
    </xf>
    <xf numFmtId="0" fontId="26" fillId="0" borderId="0" xfId="15" applyFont="1" applyAlignment="1">
      <alignment horizontal="center" vertical="center"/>
    </xf>
    <xf numFmtId="4" fontId="26" fillId="0" borderId="0" xfId="15" applyNumberFormat="1" applyFont="1" applyAlignment="1">
      <alignment horizontal="center" vertical="center"/>
    </xf>
    <xf numFmtId="167" fontId="26" fillId="0" borderId="0" xfId="15" applyNumberFormat="1" applyFont="1" applyAlignment="1">
      <alignment horizontal="center" vertical="center"/>
    </xf>
    <xf numFmtId="0" fontId="26" fillId="0" borderId="0" xfId="15" applyFont="1" applyAlignment="1">
      <alignment vertical="center"/>
    </xf>
    <xf numFmtId="167" fontId="35" fillId="0" borderId="0" xfId="15" applyNumberFormat="1" applyFont="1" applyAlignment="1">
      <alignment horizontal="center" vertical="center"/>
    </xf>
    <xf numFmtId="0" fontId="26" fillId="0" borderId="0" xfId="15" applyFont="1" applyAlignment="1">
      <alignment vertical="center" wrapText="1"/>
    </xf>
    <xf numFmtId="0" fontId="30" fillId="0" borderId="0" xfId="15" applyFont="1" applyAlignment="1">
      <alignment vertical="center" wrapText="1"/>
    </xf>
    <xf numFmtId="0" fontId="35" fillId="0" borderId="0" xfId="15" applyFont="1" applyAlignment="1">
      <alignment vertical="center"/>
    </xf>
    <xf numFmtId="0" fontId="35" fillId="0" borderId="0" xfId="15" applyFont="1" applyAlignment="1">
      <alignment vertical="center" wrapText="1"/>
    </xf>
    <xf numFmtId="0" fontId="35" fillId="0" borderId="0" xfId="15" applyFont="1" applyAlignment="1">
      <alignment horizontal="center" vertical="center"/>
    </xf>
    <xf numFmtId="4" fontId="35" fillId="0" borderId="0" xfId="15" applyNumberFormat="1" applyFont="1" applyAlignment="1">
      <alignment horizontal="center" vertical="center"/>
    </xf>
    <xf numFmtId="0" fontId="35" fillId="0" borderId="0" xfId="15" applyFont="1" applyAlignment="1">
      <alignment horizontal="right" vertical="center"/>
    </xf>
    <xf numFmtId="49" fontId="26" fillId="0" borderId="0" xfId="13" applyNumberFormat="1" applyFont="1" applyAlignment="1">
      <alignment horizontal="left" vertical="center"/>
    </xf>
    <xf numFmtId="49" fontId="26" fillId="0" borderId="0" xfId="15" applyNumberFormat="1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0" fillId="0" borderId="0" xfId="13" applyFont="1" applyAlignment="1">
      <alignment horizontal="left" vertical="center" wrapText="1"/>
    </xf>
    <xf numFmtId="4" fontId="35" fillId="0" borderId="0" xfId="13" applyNumberFormat="1" applyFont="1" applyAlignment="1">
      <alignment horizontal="center" vertical="center"/>
    </xf>
    <xf numFmtId="49" fontId="26" fillId="0" borderId="0" xfId="15" applyNumberFormat="1" applyFont="1" applyAlignment="1">
      <alignment vertical="center"/>
    </xf>
    <xf numFmtId="4" fontId="38" fillId="0" borderId="0" xfId="0" applyNumberFormat="1" applyFont="1" applyAlignment="1">
      <alignment horizontal="center" vertical="center"/>
    </xf>
    <xf numFmtId="0" fontId="36" fillId="0" borderId="0" xfId="15" applyFont="1" applyAlignment="1">
      <alignment vertical="center" wrapText="1"/>
    </xf>
    <xf numFmtId="2" fontId="26" fillId="0" borderId="0" xfId="15" applyNumberFormat="1" applyFont="1" applyAlignment="1">
      <alignment horizontal="center" vertical="center"/>
    </xf>
    <xf numFmtId="0" fontId="30" fillId="0" borderId="0" xfId="15" applyFont="1" applyAlignment="1">
      <alignment vertical="center"/>
    </xf>
    <xf numFmtId="49" fontId="26" fillId="0" borderId="0" xfId="15" applyNumberFormat="1" applyFont="1" applyAlignment="1">
      <alignment horizontal="left" vertical="center"/>
    </xf>
    <xf numFmtId="0" fontId="30" fillId="0" borderId="0" xfId="15" applyFont="1" applyAlignment="1">
      <alignment horizontal="justify" vertical="center" wrapText="1"/>
    </xf>
    <xf numFmtId="0" fontId="27" fillId="0" borderId="24" xfId="13" applyFont="1" applyBorder="1" applyAlignment="1">
      <alignment vertical="center"/>
    </xf>
    <xf numFmtId="0" fontId="27" fillId="0" borderId="24" xfId="13" applyFont="1" applyBorder="1" applyAlignment="1">
      <alignment vertical="center" wrapText="1"/>
    </xf>
    <xf numFmtId="0" fontId="27" fillId="0" borderId="0" xfId="15" applyFont="1" applyAlignment="1">
      <alignment vertical="center" wrapText="1"/>
    </xf>
    <xf numFmtId="167" fontId="30" fillId="0" borderId="0" xfId="15" applyNumberFormat="1" applyFont="1" applyAlignment="1">
      <alignment horizontal="center" vertical="center"/>
    </xf>
    <xf numFmtId="0" fontId="30" fillId="0" borderId="0" xfId="15" applyFont="1" applyAlignment="1">
      <alignment horizontal="left" vertical="center" wrapText="1"/>
    </xf>
    <xf numFmtId="0" fontId="30" fillId="0" borderId="0" xfId="15" applyFont="1" applyAlignment="1">
      <alignment horizontal="center" vertical="center"/>
    </xf>
    <xf numFmtId="4" fontId="30" fillId="0" borderId="0" xfId="15" applyNumberFormat="1" applyFont="1" applyAlignment="1">
      <alignment horizontal="center" vertical="center"/>
    </xf>
    <xf numFmtId="0" fontId="27" fillId="0" borderId="29" xfId="13" applyFont="1" applyBorder="1" applyAlignment="1">
      <alignment vertical="center"/>
    </xf>
    <xf numFmtId="0" fontId="27" fillId="0" borderId="29" xfId="13" applyFont="1" applyBorder="1" applyAlignment="1">
      <alignment vertical="center" wrapText="1"/>
    </xf>
    <xf numFmtId="0" fontId="27" fillId="0" borderId="29" xfId="13" applyFont="1" applyBorder="1" applyAlignment="1">
      <alignment horizontal="center" vertical="center"/>
    </xf>
    <xf numFmtId="4" fontId="27" fillId="0" borderId="29" xfId="13" applyNumberFormat="1" applyFont="1" applyBorder="1" applyAlignment="1">
      <alignment horizontal="center" vertical="center"/>
    </xf>
    <xf numFmtId="167" fontId="27" fillId="0" borderId="29" xfId="13" applyNumberFormat="1" applyFont="1" applyBorder="1" applyAlignment="1">
      <alignment horizontal="center" vertical="center"/>
    </xf>
    <xf numFmtId="4" fontId="38" fillId="0" borderId="0" xfId="15" applyNumberFormat="1" applyFont="1" applyAlignment="1">
      <alignment horizontal="center" vertical="center"/>
    </xf>
    <xf numFmtId="167" fontId="38" fillId="0" borderId="0" xfId="15" applyNumberFormat="1" applyFont="1" applyAlignment="1">
      <alignment horizontal="center" vertical="center"/>
    </xf>
    <xf numFmtId="0" fontId="26" fillId="0" borderId="26" xfId="13" applyFont="1" applyBorder="1" applyAlignment="1">
      <alignment horizontal="right" vertical="center"/>
    </xf>
    <xf numFmtId="0" fontId="26" fillId="0" borderId="26" xfId="13" applyFont="1" applyBorder="1" applyAlignment="1">
      <alignment horizontal="left" vertical="center" wrapText="1"/>
    </xf>
    <xf numFmtId="167" fontId="26" fillId="0" borderId="26" xfId="13" applyNumberFormat="1" applyFont="1" applyBorder="1" applyAlignment="1">
      <alignment horizontal="center" vertical="center"/>
    </xf>
    <xf numFmtId="0" fontId="38" fillId="0" borderId="0" xfId="15" applyFont="1" applyAlignment="1">
      <alignment horizontal="center" vertical="center"/>
    </xf>
    <xf numFmtId="49" fontId="35" fillId="0" borderId="0" xfId="15" applyNumberFormat="1" applyFont="1" applyAlignment="1">
      <alignment vertical="center"/>
    </xf>
    <xf numFmtId="49" fontId="35" fillId="0" borderId="0" xfId="15" applyNumberFormat="1" applyFont="1" applyAlignment="1">
      <alignment horizontal="right" vertical="center"/>
    </xf>
    <xf numFmtId="49" fontId="35" fillId="0" borderId="0" xfId="16" applyNumberFormat="1" applyFont="1" applyAlignment="1">
      <alignment horizontal="left" vertical="center"/>
    </xf>
    <xf numFmtId="0" fontId="36" fillId="0" borderId="0" xfId="16" applyFont="1" applyAlignment="1">
      <alignment horizontal="center" vertical="center"/>
    </xf>
    <xf numFmtId="167" fontId="38" fillId="0" borderId="0" xfId="16" applyNumberFormat="1" applyFont="1" applyAlignment="1">
      <alignment horizontal="center" vertical="center"/>
    </xf>
    <xf numFmtId="0" fontId="30" fillId="0" borderId="0" xfId="4" applyFont="1" applyAlignment="1">
      <alignment vertical="center" wrapText="1"/>
    </xf>
    <xf numFmtId="0" fontId="27" fillId="0" borderId="30" xfId="15" applyFont="1" applyBorder="1" applyAlignment="1">
      <alignment vertical="center"/>
    </xf>
    <xf numFmtId="0" fontId="27" fillId="0" borderId="0" xfId="15" applyFont="1" applyAlignment="1">
      <alignment vertical="center"/>
    </xf>
    <xf numFmtId="0" fontId="26" fillId="0" borderId="26" xfId="15" applyFont="1" applyBorder="1" applyAlignment="1">
      <alignment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15" applyFont="1" applyAlignment="1">
      <alignment vertical="center" wrapText="1"/>
    </xf>
    <xf numFmtId="0" fontId="35" fillId="0" borderId="0" xfId="15" applyFont="1" applyAlignment="1">
      <alignment horizontal="left" vertical="center"/>
    </xf>
    <xf numFmtId="0" fontId="38" fillId="0" borderId="0" xfId="15" applyFont="1" applyAlignment="1">
      <alignment horizontal="right" vertical="center"/>
    </xf>
    <xf numFmtId="0" fontId="38" fillId="0" borderId="0" xfId="15" applyFont="1" applyAlignment="1">
      <alignment vertical="center" wrapText="1"/>
    </xf>
    <xf numFmtId="0" fontId="38" fillId="0" borderId="0" xfId="15" applyFont="1" applyAlignment="1">
      <alignment vertical="center"/>
    </xf>
    <xf numFmtId="0" fontId="35" fillId="0" borderId="0" xfId="15" applyFont="1" applyAlignment="1">
      <alignment horizontal="left" vertical="center" wrapText="1"/>
    </xf>
    <xf numFmtId="49" fontId="26" fillId="0" borderId="26" xfId="13" applyNumberFormat="1" applyFont="1" applyBorder="1" applyAlignment="1">
      <alignment horizontal="right" vertical="center"/>
    </xf>
    <xf numFmtId="4" fontId="26" fillId="0" borderId="26" xfId="13" applyNumberFormat="1" applyFont="1" applyBorder="1" applyAlignment="1">
      <alignment horizontal="left" vertical="center" wrapText="1"/>
    </xf>
    <xf numFmtId="49" fontId="27" fillId="0" borderId="0" xfId="13" applyNumberFormat="1" applyFont="1" applyAlignment="1">
      <alignment vertical="center"/>
    </xf>
    <xf numFmtId="3" fontId="26" fillId="0" borderId="0" xfId="13" applyNumberFormat="1" applyFont="1" applyAlignment="1">
      <alignment horizontal="center" vertical="center"/>
    </xf>
    <xf numFmtId="0" fontId="26" fillId="0" borderId="0" xfId="13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4" borderId="24" xfId="0" applyFont="1" applyFill="1" applyBorder="1" applyAlignment="1">
      <alignment vertical="center"/>
    </xf>
    <xf numFmtId="0" fontId="27" fillId="4" borderId="24" xfId="0" applyFont="1" applyFill="1" applyBorder="1" applyAlignment="1">
      <alignment vertical="center" wrapText="1"/>
    </xf>
    <xf numFmtId="0" fontId="27" fillId="4" borderId="24" xfId="0" applyFont="1" applyFill="1" applyBorder="1" applyAlignment="1">
      <alignment horizontal="center" vertical="center"/>
    </xf>
    <xf numFmtId="167" fontId="27" fillId="4" borderId="2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31" fillId="0" borderId="6" xfId="3" applyFont="1" applyBorder="1" applyAlignment="1">
      <alignment horizontal="right" vertical="center"/>
    </xf>
    <xf numFmtId="0" fontId="31" fillId="0" borderId="0" xfId="3" applyFont="1" applyAlignment="1">
      <alignment horizontal="right" vertical="center"/>
    </xf>
    <xf numFmtId="0" fontId="31" fillId="0" borderId="11" xfId="3" applyFont="1" applyBorder="1" applyAlignment="1">
      <alignment horizontal="right" vertical="center"/>
    </xf>
    <xf numFmtId="0" fontId="30" fillId="0" borderId="0" xfId="3" applyFont="1" applyAlignment="1" applyProtection="1">
      <alignment horizontal="left" vertical="center" wrapText="1"/>
      <protection locked="0"/>
    </xf>
    <xf numFmtId="167" fontId="49" fillId="0" borderId="0" xfId="0" applyNumberFormat="1" applyFont="1"/>
    <xf numFmtId="4" fontId="52" fillId="0" borderId="0" xfId="15" applyNumberFormat="1" applyFont="1" applyAlignment="1">
      <alignment horizontal="center" vertical="center"/>
    </xf>
    <xf numFmtId="3" fontId="36" fillId="0" borderId="0" xfId="16" applyNumberFormat="1" applyFont="1" applyAlignment="1">
      <alignment horizontal="center" vertical="center"/>
    </xf>
    <xf numFmtId="0" fontId="50" fillId="0" borderId="0" xfId="0" applyFont="1" applyAlignment="1">
      <alignment horizontal="right" vertical="top"/>
    </xf>
    <xf numFmtId="0" fontId="50" fillId="0" borderId="0" xfId="13" applyFont="1" applyAlignment="1">
      <alignment horizontal="left" vertical="top" wrapText="1"/>
    </xf>
    <xf numFmtId="0" fontId="26" fillId="0" borderId="0" xfId="13" applyFont="1" applyAlignment="1">
      <alignment horizontal="right" vertical="top"/>
    </xf>
    <xf numFmtId="0" fontId="51" fillId="0" borderId="0" xfId="13" applyFont="1" applyAlignment="1">
      <alignment horizontal="left" vertical="top" wrapText="1"/>
    </xf>
    <xf numFmtId="0" fontId="53" fillId="0" borderId="0" xfId="0" applyFont="1" applyAlignment="1">
      <alignment vertical="top" wrapText="1"/>
    </xf>
    <xf numFmtId="0" fontId="53" fillId="0" borderId="0" xfId="0" applyFont="1" applyAlignment="1">
      <alignment horizontal="center"/>
    </xf>
    <xf numFmtId="4" fontId="53" fillId="0" borderId="0" xfId="0" applyNumberFormat="1" applyFont="1" applyAlignment="1">
      <alignment horizontal="center"/>
    </xf>
    <xf numFmtId="167" fontId="53" fillId="0" borderId="0" xfId="0" applyNumberFormat="1" applyFont="1" applyAlignment="1">
      <alignment horizontal="center"/>
    </xf>
    <xf numFmtId="0" fontId="51" fillId="0" borderId="0" xfId="13" applyFont="1" applyAlignment="1">
      <alignment horizontal="justify" vertical="top" wrapText="1"/>
    </xf>
    <xf numFmtId="0" fontId="35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2" fontId="50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justify" vertical="center" wrapText="1"/>
    </xf>
    <xf numFmtId="0" fontId="29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left"/>
    </xf>
    <xf numFmtId="49" fontId="35" fillId="0" borderId="0" xfId="0" applyNumberFormat="1" applyFont="1" applyAlignment="1">
      <alignment horizontal="right" vertical="top"/>
    </xf>
    <xf numFmtId="0" fontId="36" fillId="0" borderId="0" xfId="3" applyFont="1" applyAlignment="1" applyProtection="1">
      <alignment horizontal="center"/>
      <protection locked="0"/>
    </xf>
    <xf numFmtId="4" fontId="36" fillId="0" borderId="0" xfId="3" applyNumberFormat="1" applyFont="1" applyAlignment="1">
      <alignment horizontal="center"/>
    </xf>
    <xf numFmtId="4" fontId="36" fillId="0" borderId="0" xfId="3" applyNumberFormat="1" applyFont="1" applyProtection="1">
      <protection locked="0"/>
    </xf>
    <xf numFmtId="4" fontId="36" fillId="0" borderId="0" xfId="3" applyNumberFormat="1" applyFont="1"/>
    <xf numFmtId="0" fontId="26" fillId="0" borderId="0" xfId="8" applyFont="1" applyAlignment="1">
      <alignment vertical="center"/>
    </xf>
    <xf numFmtId="0" fontId="26" fillId="0" borderId="0" xfId="8" applyFont="1" applyAlignment="1">
      <alignment horizontal="left" vertical="center" wrapText="1"/>
    </xf>
    <xf numFmtId="0" fontId="26" fillId="0" borderId="0" xfId="8" applyFont="1" applyAlignment="1">
      <alignment horizontal="center" vertical="center"/>
    </xf>
    <xf numFmtId="167" fontId="26" fillId="0" borderId="0" xfId="8" applyNumberFormat="1" applyFont="1" applyAlignment="1">
      <alignment horizontal="center" vertical="center"/>
    </xf>
    <xf numFmtId="0" fontId="30" fillId="0" borderId="0" xfId="8" applyFont="1" applyAlignment="1">
      <alignment horizontal="left" vertical="center" wrapText="1"/>
    </xf>
    <xf numFmtId="0" fontId="54" fillId="0" borderId="0" xfId="8" applyFont="1" applyAlignment="1">
      <alignment horizontal="center" vertical="center"/>
    </xf>
    <xf numFmtId="4" fontId="54" fillId="0" borderId="0" xfId="8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4" fontId="55" fillId="0" borderId="0" xfId="0" applyNumberFormat="1" applyFont="1" applyAlignment="1">
      <alignment horizontal="center" vertical="center"/>
    </xf>
    <xf numFmtId="167" fontId="53" fillId="0" borderId="0" xfId="0" applyNumberFormat="1" applyFont="1" applyAlignment="1">
      <alignment horizontal="center" vertical="center"/>
    </xf>
    <xf numFmtId="4" fontId="26" fillId="0" borderId="0" xfId="8" applyNumberFormat="1" applyFont="1" applyAlignment="1">
      <alignment horizontal="center" vertical="center"/>
    </xf>
    <xf numFmtId="4" fontId="29" fillId="0" borderId="0" xfId="0" applyNumberFormat="1" applyFont="1"/>
    <xf numFmtId="4" fontId="29" fillId="0" borderId="0" xfId="0" applyNumberFormat="1" applyFont="1" applyAlignment="1">
      <alignment horizontal="center"/>
    </xf>
    <xf numFmtId="4" fontId="42" fillId="0" borderId="0" xfId="0" applyNumberFormat="1" applyFont="1" applyAlignment="1">
      <alignment horizontal="center"/>
    </xf>
    <xf numFmtId="0" fontId="56" fillId="0" borderId="0" xfId="0" applyFont="1"/>
    <xf numFmtId="0" fontId="29" fillId="0" borderId="0" xfId="15" applyFont="1" applyAlignment="1">
      <alignment vertical="center"/>
    </xf>
    <xf numFmtId="1" fontId="5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6" xfId="0" applyBorder="1"/>
    <xf numFmtId="0" fontId="13" fillId="0" borderId="0" xfId="0" applyFont="1" applyAlignment="1">
      <alignment horizontal="center"/>
    </xf>
    <xf numFmtId="0" fontId="16" fillId="2" borderId="31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30" xfId="15" applyFont="1" applyBorder="1" applyAlignment="1">
      <alignment horizontal="left" vertical="center" wrapText="1"/>
    </xf>
    <xf numFmtId="0" fontId="26" fillId="0" borderId="0" xfId="15" applyFont="1" applyAlignment="1">
      <alignment horizontal="left" vertical="center" wrapText="1"/>
    </xf>
    <xf numFmtId="0" fontId="30" fillId="0" borderId="26" xfId="4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30" fillId="0" borderId="11" xfId="3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</cellXfs>
  <cellStyles count="17">
    <cellStyle name="Euro" xfId="1" xr:uid="{00000000-0005-0000-0000-000000000000}"/>
    <cellStyle name="Euro 2" xfId="7" xr:uid="{00000000-0005-0000-0000-000001000000}"/>
    <cellStyle name="Followed Hyperlink" xfId="10" builtinId="9" hidden="1"/>
    <cellStyle name="Followed Hyperlink" xfId="12" builtinId="9" hidden="1"/>
    <cellStyle name="Hyperlink" xfId="9" builtinId="8" hidden="1"/>
    <cellStyle name="Hyperlink" xfId="11" builtinId="8" hidden="1"/>
    <cellStyle name="Navadno 2" xfId="2" xr:uid="{00000000-0005-0000-0000-000006000000}"/>
    <cellStyle name="Navadno 2 2" xfId="6" xr:uid="{00000000-0005-0000-0000-000007000000}"/>
    <cellStyle name="Navadno 3" xfId="8" xr:uid="{00000000-0005-0000-0000-000008000000}"/>
    <cellStyle name="Navadno 3 2" xfId="13" xr:uid="{00000000-0005-0000-0000-000009000000}"/>
    <cellStyle name="Navadno_GRADBENO-OBRT.DELA" xfId="3" xr:uid="{00000000-0005-0000-0000-00000A000000}"/>
    <cellStyle name="Navadno_GRADBENO-OBRT.DELA 2" xfId="14" xr:uid="{00000000-0005-0000-0000-00000B000000}"/>
    <cellStyle name="Navadno_KERAMI?ARSKA DELA" xfId="4" xr:uid="{00000000-0005-0000-0000-00000C000000}"/>
    <cellStyle name="Normal" xfId="0" builtinId="0"/>
    <cellStyle name="Normal 2" xfId="5" xr:uid="{00000000-0005-0000-0000-00000E000000}"/>
    <cellStyle name="Normal 2 2" xfId="16" xr:uid="{00000000-0005-0000-0000-00000F000000}"/>
    <cellStyle name="Normal 3" xfId="15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CD5B5"/>
      <rgbColor rgb="00A0E0E0"/>
      <rgbColor rgb="00600080"/>
      <rgbColor rgb="00F7921D"/>
      <rgbColor rgb="000080C0"/>
      <rgbColor rgb="00BFBFB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FFF"/>
      <rgbColor rgb="0069FFFF"/>
      <rgbColor rgb="00D7E4BD"/>
      <rgbColor rgb="00FFFF80"/>
      <rgbColor rgb="00A6CAF0"/>
      <rgbColor rgb="00FF9900"/>
      <rgbColor rgb="00B38FEE"/>
      <rgbColor rgb="00D9D9D9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333333"/>
      <rgbColor rgb="00993300"/>
      <rgbColor rgb="0085396A"/>
      <rgbColor rgb="004A3285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2" zoomScale="159" zoomScaleNormal="159" zoomScalePageLayoutView="140" workbookViewId="0">
      <selection activeCell="A21" sqref="A21"/>
    </sheetView>
  </sheetViews>
  <sheetFormatPr baseColWidth="10" defaultColWidth="12.5" defaultRowHeight="13"/>
  <cols>
    <col min="6" max="6" width="17" customWidth="1"/>
  </cols>
  <sheetData>
    <row r="1" spans="1:6" ht="14">
      <c r="A1" s="1"/>
      <c r="B1" s="1"/>
      <c r="C1" s="1"/>
      <c r="D1" s="1"/>
    </row>
    <row r="2" spans="1:6" ht="14">
      <c r="A2" s="1"/>
      <c r="B2" s="1"/>
      <c r="C2" s="1"/>
      <c r="D2" s="1"/>
    </row>
    <row r="3" spans="1:6" ht="21">
      <c r="A3" s="2" t="s">
        <v>0</v>
      </c>
      <c r="B3" s="3"/>
      <c r="C3" s="1"/>
      <c r="D3" s="1"/>
    </row>
    <row r="4" spans="1:6" ht="21">
      <c r="A4" s="4"/>
      <c r="B4" s="1"/>
      <c r="C4" s="1"/>
      <c r="D4" s="1"/>
    </row>
    <row r="5" spans="1:6" ht="21">
      <c r="A5" s="3"/>
      <c r="B5" s="1"/>
      <c r="C5" s="1"/>
      <c r="D5" s="1"/>
    </row>
    <row r="6" spans="1:6" ht="15">
      <c r="A6" s="5"/>
      <c r="B6" s="6"/>
      <c r="C6" s="6"/>
      <c r="D6" s="7"/>
      <c r="E6" s="6" t="s">
        <v>1</v>
      </c>
      <c r="F6" s="7" t="s">
        <v>2</v>
      </c>
    </row>
    <row r="7" spans="1:6" ht="15">
      <c r="A7" s="5" t="s">
        <v>3</v>
      </c>
      <c r="B7" s="6"/>
      <c r="C7" s="6"/>
      <c r="D7" s="8"/>
      <c r="E7" s="6" t="s">
        <v>4</v>
      </c>
      <c r="F7" s="8" t="s">
        <v>394</v>
      </c>
    </row>
    <row r="8" spans="1:6" ht="15">
      <c r="A8" s="5" t="s">
        <v>5</v>
      </c>
      <c r="B8" s="6"/>
      <c r="C8" s="6"/>
      <c r="D8" s="8"/>
      <c r="E8" s="6" t="s">
        <v>6</v>
      </c>
      <c r="F8" s="8" t="s">
        <v>7</v>
      </c>
    </row>
    <row r="9" spans="1:6" ht="15">
      <c r="A9" s="9"/>
      <c r="B9" s="6"/>
      <c r="C9" s="10"/>
      <c r="D9" s="11"/>
      <c r="E9" s="10" t="s">
        <v>102</v>
      </c>
      <c r="F9" s="11" t="s">
        <v>86</v>
      </c>
    </row>
    <row r="10" spans="1:6" ht="15">
      <c r="A10" s="12" t="s">
        <v>85</v>
      </c>
      <c r="B10" s="6"/>
      <c r="C10" s="10"/>
      <c r="D10" s="13"/>
      <c r="E10" s="10" t="s">
        <v>103</v>
      </c>
      <c r="F10" s="13" t="s">
        <v>8</v>
      </c>
    </row>
    <row r="11" spans="1:6" ht="14">
      <c r="A11" s="1"/>
      <c r="B11" s="14"/>
      <c r="C11" s="10"/>
      <c r="D11" s="13"/>
      <c r="E11" s="10" t="s">
        <v>9</v>
      </c>
      <c r="F11" s="13" t="s">
        <v>8</v>
      </c>
    </row>
    <row r="12" spans="1:6" ht="14">
      <c r="A12" s="1"/>
      <c r="B12" s="14"/>
      <c r="C12" s="6"/>
      <c r="D12" s="13"/>
      <c r="E12" s="6" t="s">
        <v>10</v>
      </c>
      <c r="F12" s="13" t="s">
        <v>8</v>
      </c>
    </row>
    <row r="13" spans="1:6" ht="15">
      <c r="A13" s="12"/>
      <c r="B13" s="1"/>
      <c r="C13" s="1"/>
      <c r="D13" s="1"/>
    </row>
    <row r="14" spans="1:6" ht="15">
      <c r="A14" s="12"/>
      <c r="B14" s="12"/>
      <c r="C14" s="1"/>
      <c r="D14" s="1"/>
    </row>
    <row r="15" spans="1:6" ht="15">
      <c r="A15" s="134" t="s">
        <v>331</v>
      </c>
      <c r="B15" s="134"/>
      <c r="C15" s="135"/>
      <c r="D15" s="1"/>
    </row>
    <row r="16" spans="1:6" ht="15">
      <c r="A16" s="15" t="s">
        <v>395</v>
      </c>
      <c r="B16" s="16"/>
      <c r="C16" s="1"/>
      <c r="D16" s="1"/>
    </row>
    <row r="17" spans="1:6" ht="15">
      <c r="A17" s="15" t="s">
        <v>396</v>
      </c>
      <c r="B17" s="16"/>
      <c r="C17" s="1"/>
      <c r="D17" s="1"/>
    </row>
    <row r="18" spans="1:6" ht="15">
      <c r="A18" s="5"/>
      <c r="B18" s="17"/>
      <c r="C18" s="1"/>
      <c r="D18" s="1"/>
    </row>
    <row r="19" spans="1:6" ht="15">
      <c r="A19" s="5"/>
      <c r="B19" s="17"/>
      <c r="C19" s="1"/>
      <c r="D19" s="1"/>
    </row>
    <row r="20" spans="1:6" ht="37">
      <c r="A20" s="341" t="s">
        <v>393</v>
      </c>
      <c r="B20" s="341"/>
      <c r="C20" s="341"/>
      <c r="D20" s="341"/>
      <c r="E20" s="341"/>
      <c r="F20" s="341"/>
    </row>
    <row r="21" spans="1:6" ht="15">
      <c r="A21" s="5"/>
      <c r="B21" s="17"/>
      <c r="C21" s="1"/>
      <c r="D21" s="1"/>
    </row>
    <row r="22" spans="1:6" ht="14">
      <c r="A22" s="17"/>
      <c r="B22" s="17"/>
      <c r="C22" s="1"/>
      <c r="D22" s="1"/>
    </row>
    <row r="23" spans="1:6" ht="15">
      <c r="A23" s="18"/>
      <c r="B23" s="18"/>
      <c r="C23" s="18"/>
      <c r="D23" s="18"/>
    </row>
    <row r="24" spans="1:6" ht="16">
      <c r="A24" s="19" t="s">
        <v>11</v>
      </c>
      <c r="B24" s="19"/>
      <c r="C24" s="19"/>
      <c r="D24" s="20"/>
    </row>
    <row r="25" spans="1:6" ht="16">
      <c r="A25" s="19"/>
      <c r="B25" s="19"/>
      <c r="C25" s="19"/>
      <c r="D25" s="7"/>
    </row>
    <row r="26" spans="1:6" ht="19">
      <c r="A26" s="342" t="s">
        <v>183</v>
      </c>
      <c r="B26" s="342"/>
      <c r="C26" s="342"/>
      <c r="D26" s="342"/>
      <c r="E26" s="342"/>
      <c r="F26" s="342"/>
    </row>
    <row r="27" spans="1:6" ht="19">
      <c r="A27" s="343" t="s">
        <v>365</v>
      </c>
      <c r="B27" s="343"/>
      <c r="C27" s="343"/>
      <c r="D27" s="343"/>
      <c r="E27" s="343"/>
      <c r="F27" s="343"/>
    </row>
    <row r="28" spans="1:6" ht="15">
      <c r="A28" s="7"/>
      <c r="B28" s="7"/>
      <c r="C28" s="7"/>
      <c r="D28" s="7"/>
    </row>
    <row r="29" spans="1:6" ht="15">
      <c r="A29" s="21"/>
      <c r="B29" s="22"/>
      <c r="C29" s="22"/>
      <c r="D29" s="22" t="s">
        <v>12</v>
      </c>
      <c r="E29" s="23"/>
      <c r="F29" s="24">
        <f>rekapitulacija!F32</f>
        <v>0</v>
      </c>
    </row>
    <row r="30" spans="1:6" ht="15">
      <c r="A30" s="21"/>
      <c r="B30" s="22"/>
      <c r="C30" s="22"/>
      <c r="D30" s="22" t="s">
        <v>13</v>
      </c>
      <c r="E30" s="23"/>
      <c r="F30" s="24">
        <f>rekapitulacija!F33</f>
        <v>0</v>
      </c>
    </row>
    <row r="31" spans="1:6" ht="15">
      <c r="A31" s="1"/>
      <c r="B31" s="25"/>
      <c r="C31" s="25"/>
      <c r="D31" s="26"/>
    </row>
    <row r="32" spans="1:6" ht="19">
      <c r="A32" s="27" t="s">
        <v>14</v>
      </c>
      <c r="B32" s="28"/>
      <c r="C32" s="28"/>
      <c r="D32" s="28"/>
      <c r="E32" s="29"/>
      <c r="F32" s="30">
        <f>rekapitulacija!F36</f>
        <v>0</v>
      </c>
    </row>
    <row r="33" spans="1:5" ht="14">
      <c r="A33" s="1"/>
      <c r="B33" s="1"/>
      <c r="C33" s="1"/>
      <c r="D33" s="31"/>
    </row>
    <row r="34" spans="1:5" ht="14">
      <c r="A34" s="1"/>
      <c r="B34" s="1"/>
      <c r="C34" s="1"/>
      <c r="D34" s="31"/>
    </row>
    <row r="35" spans="1:5" ht="14">
      <c r="A35" s="32"/>
      <c r="B35" s="33"/>
      <c r="C35" s="33"/>
      <c r="D35" s="31"/>
    </row>
    <row r="36" spans="1:5" ht="14">
      <c r="A36" s="34"/>
      <c r="B36" s="33"/>
      <c r="C36" s="33"/>
      <c r="D36" s="31"/>
    </row>
    <row r="37" spans="1:5" ht="14">
      <c r="A37" s="34"/>
      <c r="B37" s="33"/>
      <c r="C37" s="33"/>
      <c r="D37" s="31"/>
    </row>
    <row r="38" spans="1:5" ht="14">
      <c r="A38" s="1"/>
      <c r="B38" s="1"/>
      <c r="C38" s="1"/>
      <c r="D38" s="31"/>
    </row>
    <row r="39" spans="1:5" ht="14">
      <c r="A39" s="1"/>
      <c r="B39" s="1"/>
      <c r="C39" s="1"/>
      <c r="D39" s="31"/>
    </row>
    <row r="40" spans="1:5" ht="14">
      <c r="A40" s="1"/>
      <c r="B40" s="1"/>
      <c r="C40" s="1"/>
      <c r="D40" s="31"/>
    </row>
    <row r="41" spans="1:5" ht="16">
      <c r="A41" s="19" t="s">
        <v>15</v>
      </c>
      <c r="B41" s="19"/>
      <c r="C41" s="35"/>
      <c r="D41" s="35"/>
      <c r="E41" s="35" t="s">
        <v>16</v>
      </c>
    </row>
    <row r="42" spans="1:5" ht="16">
      <c r="A42" s="19" t="s">
        <v>17</v>
      </c>
      <c r="B42" s="19"/>
      <c r="C42" s="36"/>
      <c r="D42" s="36"/>
      <c r="E42" s="36" t="s">
        <v>18</v>
      </c>
    </row>
    <row r="43" spans="1:5" ht="16">
      <c r="A43" s="37"/>
      <c r="B43" s="37"/>
      <c r="C43" s="37"/>
      <c r="D43" s="37"/>
    </row>
    <row r="44" spans="1:5" ht="16">
      <c r="A44" s="37"/>
      <c r="B44" s="37"/>
      <c r="C44" s="37"/>
      <c r="D44" s="37"/>
    </row>
  </sheetData>
  <mergeCells count="3">
    <mergeCell ref="A20:F20"/>
    <mergeCell ref="A26:F26"/>
    <mergeCell ref="A27:F27"/>
  </mergeCells>
  <phoneticPr fontId="22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opLeftCell="A6" zoomScale="155" zoomScaleNormal="155" zoomScalePageLayoutView="140" workbookViewId="0">
      <selection activeCell="A21" sqref="A21"/>
    </sheetView>
  </sheetViews>
  <sheetFormatPr baseColWidth="10" defaultColWidth="12.5" defaultRowHeight="12"/>
  <cols>
    <col min="1" max="1" width="11" style="43" bestFit="1" customWidth="1"/>
    <col min="2" max="2" width="12.5" style="43"/>
    <col min="3" max="3" width="11.83203125" style="43" customWidth="1"/>
    <col min="4" max="5" width="12.5" style="43"/>
    <col min="6" max="6" width="15.5" style="43" customWidth="1"/>
    <col min="7" max="8" width="12.5" style="43"/>
    <col min="9" max="9" width="6.83203125" style="43" customWidth="1"/>
    <col min="10" max="10" width="6.33203125" style="43" customWidth="1"/>
    <col min="11" max="11" width="10.33203125" style="43" customWidth="1"/>
    <col min="12" max="16384" width="12.5" style="43"/>
  </cols>
  <sheetData>
    <row r="1" spans="1:6">
      <c r="A1" s="38" t="s">
        <v>19</v>
      </c>
      <c r="B1" s="39" t="str">
        <f>prva!A15</f>
        <v>ETAŽNI LASTNIKI STAVBE</v>
      </c>
      <c r="C1" s="40"/>
      <c r="D1" s="41"/>
      <c r="E1" s="40"/>
      <c r="F1" s="42"/>
    </row>
    <row r="2" spans="1:6">
      <c r="A2" s="44"/>
      <c r="B2" s="45" t="str">
        <f>prva!A16</f>
        <v>TRŽAŠKA CESTA 28</v>
      </c>
      <c r="C2" s="46"/>
      <c r="D2" s="46"/>
      <c r="E2" s="46"/>
      <c r="F2" s="47"/>
    </row>
    <row r="3" spans="1:6">
      <c r="A3" s="44"/>
      <c r="B3" s="45" t="str">
        <f>prva!A17</f>
        <v>1260 VRHNIKA</v>
      </c>
      <c r="C3" s="46"/>
      <c r="D3" s="48"/>
      <c r="E3" s="46"/>
      <c r="F3" s="47"/>
    </row>
    <row r="4" spans="1:6">
      <c r="A4" s="49"/>
      <c r="B4" s="50"/>
      <c r="C4" s="51"/>
      <c r="D4" s="51"/>
      <c r="E4" s="51"/>
      <c r="F4" s="52"/>
    </row>
    <row r="5" spans="1:6">
      <c r="A5" s="46"/>
      <c r="B5" s="45"/>
      <c r="C5" s="46"/>
      <c r="D5" s="46"/>
      <c r="E5" s="46"/>
      <c r="F5" s="53"/>
    </row>
    <row r="6" spans="1:6">
      <c r="A6" s="54" t="s">
        <v>20</v>
      </c>
      <c r="B6" s="55" t="str">
        <f>B2</f>
        <v>TRŽAŠKA CESTA 28</v>
      </c>
      <c r="C6" s="56"/>
      <c r="D6" s="55" t="str">
        <f>B3</f>
        <v>1260 VRHNIKA</v>
      </c>
      <c r="E6" s="56"/>
      <c r="F6" s="57"/>
    </row>
    <row r="7" spans="1:6">
      <c r="A7" s="46"/>
      <c r="B7" s="45"/>
      <c r="C7" s="46"/>
      <c r="D7" s="46"/>
      <c r="E7" s="46"/>
      <c r="F7" s="53"/>
    </row>
    <row r="8" spans="1:6" ht="15.75" customHeight="1">
      <c r="A8" s="54" t="s">
        <v>21</v>
      </c>
      <c r="B8" s="344" t="s">
        <v>22</v>
      </c>
      <c r="C8" s="344"/>
      <c r="D8" s="344"/>
      <c r="E8" s="344"/>
      <c r="F8" s="345"/>
    </row>
    <row r="9" spans="1:6">
      <c r="A9" s="46"/>
      <c r="B9" s="46"/>
      <c r="C9" s="46"/>
      <c r="D9" s="46"/>
      <c r="E9" s="46"/>
      <c r="F9" s="53"/>
    </row>
    <row r="10" spans="1:6">
      <c r="A10" s="46"/>
      <c r="B10" s="46"/>
      <c r="C10" s="46"/>
      <c r="D10" s="46"/>
      <c r="E10" s="46"/>
      <c r="F10" s="53"/>
    </row>
    <row r="11" spans="1:6">
      <c r="A11" s="46"/>
      <c r="B11" s="58" t="s">
        <v>23</v>
      </c>
      <c r="C11" s="59"/>
      <c r="D11" s="59"/>
      <c r="E11" s="59"/>
      <c r="F11" s="60"/>
    </row>
    <row r="12" spans="1:6">
      <c r="A12" s="46"/>
      <c r="B12" s="46"/>
      <c r="C12" s="46"/>
      <c r="D12" s="46"/>
      <c r="E12" s="46"/>
      <c r="F12" s="53"/>
    </row>
    <row r="13" spans="1:6">
      <c r="A13" s="61"/>
      <c r="B13" s="58" t="s">
        <v>24</v>
      </c>
      <c r="C13" s="59"/>
      <c r="D13" s="59"/>
      <c r="E13" s="59"/>
      <c r="F13" s="60"/>
    </row>
    <row r="14" spans="1:6">
      <c r="A14" s="61"/>
      <c r="B14" s="45"/>
      <c r="C14" s="46"/>
      <c r="D14" s="46"/>
      <c r="E14" s="46"/>
      <c r="F14" s="53"/>
    </row>
    <row r="15" spans="1:6">
      <c r="A15" s="62"/>
      <c r="B15" s="130" t="s">
        <v>45</v>
      </c>
      <c r="C15" s="130"/>
      <c r="D15" s="130"/>
      <c r="E15" s="130"/>
      <c r="F15" s="131">
        <f>'pripravljalna dela'!F39</f>
        <v>0</v>
      </c>
    </row>
    <row r="16" spans="1:6">
      <c r="A16" s="62"/>
      <c r="B16" s="130"/>
      <c r="C16" s="130"/>
      <c r="D16" s="130"/>
      <c r="E16" s="130"/>
      <c r="F16" s="131"/>
    </row>
    <row r="17" spans="1:11">
      <c r="A17" s="62"/>
      <c r="B17" s="130" t="s">
        <v>183</v>
      </c>
      <c r="C17" s="130"/>
      <c r="D17" s="130"/>
      <c r="E17" s="130"/>
      <c r="F17" s="131">
        <f>SUM(E18:E25)</f>
        <v>0</v>
      </c>
    </row>
    <row r="18" spans="1:11">
      <c r="A18" s="62"/>
      <c r="B18" s="108" t="s">
        <v>57</v>
      </c>
      <c r="C18" s="108"/>
      <c r="D18" s="108"/>
      <c r="E18" s="132">
        <f>FASADA!F45</f>
        <v>0</v>
      </c>
      <c r="F18" s="131"/>
    </row>
    <row r="19" spans="1:11">
      <c r="A19" s="62"/>
      <c r="B19" s="108" t="s">
        <v>66</v>
      </c>
      <c r="C19" s="108"/>
      <c r="D19" s="108"/>
      <c r="E19" s="132">
        <f>FASADA!F111</f>
        <v>0</v>
      </c>
      <c r="F19" s="131"/>
    </row>
    <row r="20" spans="1:11">
      <c r="A20" s="62"/>
      <c r="B20" s="108" t="s">
        <v>72</v>
      </c>
      <c r="C20" s="108"/>
      <c r="D20" s="108"/>
      <c r="E20" s="132">
        <f>FASADA!F135</f>
        <v>0</v>
      </c>
      <c r="F20" s="131"/>
    </row>
    <row r="21" spans="1:11">
      <c r="A21" s="62"/>
      <c r="B21" s="108" t="s">
        <v>121</v>
      </c>
      <c r="C21" s="108"/>
      <c r="D21" s="108"/>
      <c r="E21" s="132">
        <f>FASADA!F181</f>
        <v>0</v>
      </c>
      <c r="F21" s="131"/>
    </row>
    <row r="22" spans="1:11">
      <c r="A22" s="62"/>
      <c r="B22" s="108" t="s">
        <v>90</v>
      </c>
      <c r="C22" s="108"/>
      <c r="D22" s="108"/>
      <c r="E22" s="132">
        <f>FASADA!F197</f>
        <v>0</v>
      </c>
      <c r="F22" s="131"/>
      <c r="H22" s="332"/>
      <c r="I22" s="333"/>
      <c r="J22" s="333"/>
      <c r="K22" s="333"/>
    </row>
    <row r="23" spans="1:11">
      <c r="A23" s="62"/>
      <c r="B23" s="108" t="s">
        <v>111</v>
      </c>
      <c r="C23" s="108"/>
      <c r="D23" s="108"/>
      <c r="E23" s="132">
        <f>FASADA!F215</f>
        <v>0</v>
      </c>
      <c r="F23" s="131"/>
      <c r="H23" s="332"/>
      <c r="I23" s="333"/>
      <c r="J23" s="333"/>
      <c r="K23" s="333"/>
    </row>
    <row r="24" spans="1:11">
      <c r="A24" s="62"/>
      <c r="B24" s="108" t="s">
        <v>75</v>
      </c>
      <c r="C24" s="108"/>
      <c r="D24" s="108"/>
      <c r="E24" s="132">
        <f>FASADA!F353</f>
        <v>0</v>
      </c>
      <c r="F24" s="131"/>
      <c r="H24" s="332"/>
      <c r="I24" s="333"/>
      <c r="J24" s="333"/>
      <c r="K24" s="333"/>
    </row>
    <row r="25" spans="1:11">
      <c r="A25" s="62"/>
      <c r="B25" s="108" t="s">
        <v>77</v>
      </c>
      <c r="C25" s="108"/>
      <c r="D25" s="108"/>
      <c r="E25" s="132">
        <f>FASADA!F373</f>
        <v>0</v>
      </c>
      <c r="F25" s="131"/>
      <c r="H25" s="332"/>
      <c r="I25" s="333"/>
      <c r="J25" s="333"/>
      <c r="K25" s="334"/>
    </row>
    <row r="26" spans="1:11">
      <c r="A26" s="62"/>
      <c r="B26" s="104"/>
      <c r="C26" s="108"/>
      <c r="D26" s="108"/>
      <c r="E26" s="132"/>
      <c r="F26" s="131"/>
    </row>
    <row r="27" spans="1:11">
      <c r="A27" s="62"/>
      <c r="B27" s="133" t="s">
        <v>382</v>
      </c>
      <c r="C27" s="133"/>
      <c r="D27" s="133"/>
      <c r="E27" s="133"/>
      <c r="F27" s="295">
        <f>SUM(F15:F26)*0.1</f>
        <v>0</v>
      </c>
    </row>
    <row r="28" spans="1:11">
      <c r="A28" s="62"/>
      <c r="B28" s="46"/>
      <c r="C28" s="46"/>
      <c r="D28" s="46"/>
      <c r="E28" s="46"/>
      <c r="F28" s="53"/>
    </row>
    <row r="29" spans="1:11">
      <c r="A29" s="45"/>
      <c r="B29" s="58" t="s">
        <v>25</v>
      </c>
      <c r="C29" s="63"/>
      <c r="D29" s="63"/>
      <c r="E29" s="63"/>
      <c r="F29" s="64">
        <f>SUM(F14:F28)</f>
        <v>0</v>
      </c>
    </row>
    <row r="30" spans="1:11">
      <c r="A30" s="45"/>
      <c r="B30" s="45"/>
      <c r="C30" s="45"/>
      <c r="D30" s="45"/>
      <c r="E30" s="45"/>
      <c r="F30" s="65"/>
    </row>
    <row r="31" spans="1:11">
      <c r="A31" s="46"/>
      <c r="B31" s="46"/>
      <c r="C31" s="46"/>
      <c r="D31" s="46"/>
      <c r="E31" s="46"/>
      <c r="F31" s="53"/>
    </row>
    <row r="32" spans="1:11">
      <c r="A32" s="46"/>
      <c r="B32" s="66" t="s">
        <v>26</v>
      </c>
      <c r="C32" s="67"/>
      <c r="D32" s="67"/>
      <c r="E32" s="67"/>
      <c r="F32" s="68">
        <f>F29</f>
        <v>0</v>
      </c>
    </row>
    <row r="33" spans="1:6">
      <c r="A33" s="46"/>
      <c r="B33" s="69" t="s">
        <v>27</v>
      </c>
      <c r="C33" s="46"/>
      <c r="D33" s="46"/>
      <c r="E33" s="46"/>
      <c r="F33" s="70">
        <f>F32*0.095</f>
        <v>0</v>
      </c>
    </row>
    <row r="34" spans="1:6">
      <c r="A34" s="46"/>
      <c r="B34" s="71" t="s">
        <v>28</v>
      </c>
      <c r="C34" s="72"/>
      <c r="D34" s="72"/>
      <c r="E34" s="72"/>
      <c r="F34" s="73">
        <f>F33+F32</f>
        <v>0</v>
      </c>
    </row>
    <row r="35" spans="1:6">
      <c r="A35" s="46"/>
      <c r="B35" s="45"/>
      <c r="C35" s="46"/>
      <c r="D35" s="46"/>
      <c r="E35" s="46"/>
      <c r="F35" s="53"/>
    </row>
    <row r="36" spans="1:6">
      <c r="A36" s="46"/>
      <c r="B36" s="74" t="s">
        <v>29</v>
      </c>
      <c r="C36" s="75"/>
      <c r="D36" s="75"/>
      <c r="E36" s="75"/>
      <c r="F36" s="76">
        <f>F34</f>
        <v>0</v>
      </c>
    </row>
  </sheetData>
  <mergeCells count="1">
    <mergeCell ref="B8:F8"/>
  </mergeCells>
  <phoneticPr fontId="22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topLeftCell="A8" zoomScale="210" zoomScaleNormal="210" zoomScalePageLayoutView="140" workbookViewId="0">
      <selection activeCell="A21" sqref="A21"/>
    </sheetView>
  </sheetViews>
  <sheetFormatPr baseColWidth="10" defaultColWidth="12.5" defaultRowHeight="12"/>
  <cols>
    <col min="1" max="5" width="12.5" style="43"/>
    <col min="6" max="6" width="15.1640625" style="43" customWidth="1"/>
    <col min="7" max="16384" width="12.5" style="43"/>
  </cols>
  <sheetData>
    <row r="1" spans="1:6">
      <c r="A1" s="77"/>
      <c r="B1" s="77"/>
      <c r="C1" s="77"/>
      <c r="D1" s="77"/>
      <c r="E1" s="77"/>
      <c r="F1" s="77"/>
    </row>
    <row r="2" spans="1:6" ht="13" thickBot="1">
      <c r="A2" s="78" t="s">
        <v>30</v>
      </c>
      <c r="B2" s="78"/>
      <c r="C2" s="78"/>
      <c r="D2" s="78"/>
      <c r="E2" s="78"/>
      <c r="F2" s="78"/>
    </row>
    <row r="3" spans="1:6" ht="13" thickTop="1">
      <c r="A3" s="79"/>
      <c r="B3" s="79"/>
      <c r="C3" s="79"/>
      <c r="D3" s="79"/>
      <c r="E3" s="79"/>
      <c r="F3" s="80"/>
    </row>
    <row r="4" spans="1:6" s="77" customFormat="1">
      <c r="A4" s="349" t="s">
        <v>124</v>
      </c>
      <c r="B4" s="349"/>
      <c r="C4" s="349"/>
      <c r="D4" s="349"/>
      <c r="E4" s="349"/>
      <c r="F4" s="349"/>
    </row>
    <row r="5" spans="1:6" s="77" customFormat="1">
      <c r="A5" s="349" t="s">
        <v>125</v>
      </c>
      <c r="B5" s="349"/>
      <c r="C5" s="349"/>
      <c r="D5" s="349"/>
      <c r="E5" s="349"/>
      <c r="F5" s="349"/>
    </row>
    <row r="6" spans="1:6" s="77" customFormat="1">
      <c r="A6" s="346" t="s">
        <v>126</v>
      </c>
      <c r="B6" s="346"/>
      <c r="C6" s="346"/>
      <c r="D6" s="346"/>
      <c r="E6" s="346"/>
      <c r="F6" s="346"/>
    </row>
    <row r="7" spans="1:6" s="77" customFormat="1">
      <c r="A7" s="346" t="s">
        <v>127</v>
      </c>
      <c r="B7" s="346"/>
      <c r="C7" s="346"/>
      <c r="D7" s="346"/>
      <c r="E7" s="346"/>
      <c r="F7" s="346"/>
    </row>
    <row r="8" spans="1:6" s="77" customFormat="1">
      <c r="A8" s="79"/>
      <c r="B8" s="79"/>
      <c r="C8" s="79"/>
      <c r="D8" s="79"/>
      <c r="E8" s="79"/>
      <c r="F8" s="80"/>
    </row>
    <row r="9" spans="1:6" s="77" customFormat="1" ht="13" thickBot="1">
      <c r="A9" s="78" t="s">
        <v>99</v>
      </c>
      <c r="B9" s="78"/>
      <c r="C9" s="78"/>
      <c r="D9" s="78"/>
      <c r="E9" s="78"/>
      <c r="F9" s="78"/>
    </row>
    <row r="10" spans="1:6" s="77" customFormat="1" ht="13" thickTop="1">
      <c r="A10" s="79"/>
      <c r="B10" s="79"/>
      <c r="C10" s="79"/>
      <c r="D10" s="79"/>
      <c r="E10" s="79"/>
      <c r="F10" s="80"/>
    </row>
    <row r="11" spans="1:6">
      <c r="A11" s="349" t="s">
        <v>31</v>
      </c>
      <c r="B11" s="349"/>
      <c r="C11" s="349"/>
      <c r="D11" s="349"/>
      <c r="E11" s="349"/>
      <c r="F11" s="349"/>
    </row>
    <row r="12" spans="1:6">
      <c r="A12" s="347" t="s">
        <v>128</v>
      </c>
      <c r="B12" s="347"/>
      <c r="C12" s="347"/>
      <c r="D12" s="347"/>
      <c r="E12" s="347"/>
      <c r="F12" s="347"/>
    </row>
    <row r="13" spans="1:6">
      <c r="A13" s="347" t="s">
        <v>129</v>
      </c>
      <c r="B13" s="347"/>
      <c r="C13" s="347"/>
      <c r="D13" s="347"/>
      <c r="E13" s="347"/>
      <c r="F13" s="347"/>
    </row>
    <row r="14" spans="1:6">
      <c r="A14" s="347" t="s">
        <v>32</v>
      </c>
      <c r="B14" s="347"/>
      <c r="C14" s="347"/>
      <c r="D14" s="347"/>
      <c r="E14" s="347"/>
      <c r="F14" s="347"/>
    </row>
    <row r="15" spans="1:6">
      <c r="A15" s="347" t="s">
        <v>91</v>
      </c>
      <c r="B15" s="347"/>
      <c r="C15" s="347"/>
      <c r="D15" s="347"/>
      <c r="E15" s="347"/>
      <c r="F15" s="347"/>
    </row>
    <row r="16" spans="1:6">
      <c r="A16" s="347" t="s">
        <v>130</v>
      </c>
      <c r="B16" s="347"/>
      <c r="C16" s="347"/>
      <c r="D16" s="347"/>
      <c r="E16" s="347"/>
      <c r="F16" s="347"/>
    </row>
    <row r="17" spans="1:6">
      <c r="A17" s="347" t="s">
        <v>131</v>
      </c>
      <c r="B17" s="347"/>
      <c r="C17" s="347"/>
      <c r="D17" s="347"/>
      <c r="E17" s="347"/>
      <c r="F17" s="347"/>
    </row>
    <row r="18" spans="1:6">
      <c r="A18" s="347" t="s">
        <v>132</v>
      </c>
      <c r="B18" s="347"/>
      <c r="C18" s="347"/>
      <c r="D18" s="347"/>
      <c r="E18" s="347"/>
      <c r="F18" s="347"/>
    </row>
    <row r="19" spans="1:6">
      <c r="A19" s="347" t="s">
        <v>133</v>
      </c>
      <c r="B19" s="347"/>
      <c r="C19" s="347"/>
      <c r="D19" s="347"/>
      <c r="E19" s="347"/>
      <c r="F19" s="347"/>
    </row>
    <row r="20" spans="1:6">
      <c r="A20" s="347" t="s">
        <v>134</v>
      </c>
      <c r="B20" s="347"/>
      <c r="C20" s="347"/>
      <c r="D20" s="347"/>
      <c r="E20" s="347"/>
      <c r="F20" s="347"/>
    </row>
    <row r="21" spans="1:6">
      <c r="A21" s="347" t="s">
        <v>135</v>
      </c>
      <c r="B21" s="347"/>
      <c r="C21" s="347"/>
      <c r="D21" s="347"/>
      <c r="E21" s="347"/>
      <c r="F21" s="347"/>
    </row>
    <row r="22" spans="1:6">
      <c r="A22" s="347" t="s">
        <v>136</v>
      </c>
      <c r="B22" s="347"/>
      <c r="C22" s="347"/>
      <c r="D22" s="347"/>
      <c r="E22" s="347"/>
      <c r="F22" s="347"/>
    </row>
    <row r="23" spans="1:6">
      <c r="A23" s="347" t="s">
        <v>137</v>
      </c>
      <c r="B23" s="347"/>
      <c r="C23" s="347"/>
      <c r="D23" s="347"/>
      <c r="E23" s="347"/>
      <c r="F23" s="347"/>
    </row>
    <row r="24" spans="1:6">
      <c r="A24" s="347" t="s">
        <v>138</v>
      </c>
      <c r="B24" s="347"/>
      <c r="C24" s="347"/>
      <c r="D24" s="347"/>
      <c r="E24" s="347"/>
      <c r="F24" s="347"/>
    </row>
    <row r="25" spans="1:6">
      <c r="A25" s="347" t="s">
        <v>139</v>
      </c>
      <c r="B25" s="347"/>
      <c r="C25" s="347"/>
      <c r="D25" s="347"/>
      <c r="E25" s="347"/>
      <c r="F25" s="347"/>
    </row>
    <row r="26" spans="1:6">
      <c r="A26" s="347" t="s">
        <v>140</v>
      </c>
      <c r="B26" s="347"/>
      <c r="C26" s="347"/>
      <c r="D26" s="347"/>
      <c r="E26" s="347"/>
      <c r="F26" s="347"/>
    </row>
    <row r="27" spans="1:6">
      <c r="A27" s="347" t="s">
        <v>141</v>
      </c>
      <c r="B27" s="347"/>
      <c r="C27" s="347"/>
      <c r="D27" s="347"/>
      <c r="E27" s="347"/>
      <c r="F27" s="347"/>
    </row>
    <row r="28" spans="1:6">
      <c r="A28" s="347" t="s">
        <v>142</v>
      </c>
      <c r="B28" s="347"/>
      <c r="C28" s="347"/>
      <c r="D28" s="347"/>
      <c r="E28" s="347"/>
      <c r="F28" s="347"/>
    </row>
    <row r="29" spans="1:6">
      <c r="A29" s="109"/>
      <c r="B29" s="109"/>
      <c r="C29" s="109"/>
      <c r="D29" s="109"/>
      <c r="E29" s="109"/>
      <c r="F29" s="109"/>
    </row>
    <row r="30" spans="1:6">
      <c r="A30" s="349" t="s">
        <v>143</v>
      </c>
      <c r="B30" s="349"/>
      <c r="C30" s="349"/>
      <c r="D30" s="349"/>
      <c r="E30" s="349"/>
      <c r="F30" s="349"/>
    </row>
    <row r="31" spans="1:6">
      <c r="A31" s="349" t="s">
        <v>144</v>
      </c>
      <c r="B31" s="349"/>
      <c r="C31" s="349"/>
      <c r="D31" s="349"/>
      <c r="E31" s="349"/>
      <c r="F31" s="349"/>
    </row>
    <row r="32" spans="1:6">
      <c r="A32" s="349" t="s">
        <v>145</v>
      </c>
      <c r="B32" s="349"/>
      <c r="C32" s="349"/>
      <c r="D32" s="349"/>
      <c r="E32" s="349"/>
      <c r="F32" s="349"/>
    </row>
    <row r="33" spans="1:6">
      <c r="A33" s="349" t="s">
        <v>146</v>
      </c>
      <c r="B33" s="349"/>
      <c r="C33" s="349"/>
      <c r="D33" s="349"/>
      <c r="E33" s="349"/>
      <c r="F33" s="349"/>
    </row>
    <row r="34" spans="1:6">
      <c r="A34" s="349" t="s">
        <v>147</v>
      </c>
      <c r="B34" s="349"/>
      <c r="C34" s="349"/>
      <c r="D34" s="349"/>
      <c r="E34" s="349"/>
      <c r="F34" s="349"/>
    </row>
    <row r="35" spans="1:6">
      <c r="A35" s="79"/>
      <c r="B35" s="79"/>
      <c r="C35" s="79"/>
      <c r="D35" s="79"/>
      <c r="E35" s="79"/>
      <c r="F35" s="80"/>
    </row>
    <row r="36" spans="1:6">
      <c r="A36" s="348" t="s">
        <v>148</v>
      </c>
      <c r="B36" s="348"/>
      <c r="C36" s="348"/>
      <c r="D36" s="348"/>
      <c r="E36" s="348"/>
      <c r="F36" s="348"/>
    </row>
    <row r="37" spans="1:6">
      <c r="A37" s="348" t="s">
        <v>149</v>
      </c>
      <c r="B37" s="348"/>
      <c r="C37" s="348"/>
      <c r="D37" s="348"/>
      <c r="E37" s="348"/>
      <c r="F37" s="348"/>
    </row>
    <row r="38" spans="1:6">
      <c r="A38" s="348" t="s">
        <v>150</v>
      </c>
      <c r="B38" s="348"/>
      <c r="C38" s="348"/>
      <c r="D38" s="348"/>
      <c r="E38" s="348"/>
      <c r="F38" s="348"/>
    </row>
    <row r="39" spans="1:6">
      <c r="A39" s="347" t="s">
        <v>151</v>
      </c>
      <c r="B39" s="347"/>
      <c r="C39" s="347"/>
      <c r="D39" s="347"/>
      <c r="E39" s="347"/>
      <c r="F39" s="347"/>
    </row>
    <row r="40" spans="1:6">
      <c r="A40" s="347" t="s">
        <v>152</v>
      </c>
      <c r="B40" s="347"/>
      <c r="C40" s="347"/>
      <c r="D40" s="347"/>
      <c r="E40" s="347"/>
      <c r="F40" s="347"/>
    </row>
    <row r="41" spans="1:6">
      <c r="A41" s="347" t="s">
        <v>153</v>
      </c>
      <c r="B41" s="347"/>
      <c r="C41" s="347"/>
      <c r="D41" s="347"/>
      <c r="E41" s="347"/>
      <c r="F41" s="347"/>
    </row>
    <row r="42" spans="1:6">
      <c r="A42" s="347" t="s">
        <v>154</v>
      </c>
      <c r="B42" s="347"/>
      <c r="C42" s="347"/>
      <c r="D42" s="347"/>
      <c r="E42" s="347"/>
      <c r="F42" s="347"/>
    </row>
    <row r="43" spans="1:6">
      <c r="A43" s="347" t="s">
        <v>155</v>
      </c>
      <c r="B43" s="347"/>
      <c r="C43" s="347"/>
      <c r="D43" s="347"/>
      <c r="E43" s="347"/>
      <c r="F43" s="347"/>
    </row>
    <row r="44" spans="1:6">
      <c r="A44" s="79"/>
      <c r="B44" s="79"/>
      <c r="C44" s="79"/>
      <c r="D44" s="79"/>
      <c r="E44" s="79"/>
      <c r="F44" s="80"/>
    </row>
    <row r="45" spans="1:6">
      <c r="A45" s="347" t="s">
        <v>156</v>
      </c>
      <c r="B45" s="347"/>
      <c r="C45" s="347"/>
      <c r="D45" s="347"/>
      <c r="E45" s="347"/>
      <c r="F45" s="347"/>
    </row>
    <row r="46" spans="1:6">
      <c r="A46" s="347" t="s">
        <v>157</v>
      </c>
      <c r="B46" s="347"/>
      <c r="C46" s="347"/>
      <c r="D46" s="347"/>
      <c r="E46" s="347"/>
      <c r="F46" s="347"/>
    </row>
    <row r="47" spans="1:6">
      <c r="A47" s="79"/>
      <c r="B47" s="79"/>
      <c r="C47" s="79"/>
      <c r="D47" s="79"/>
      <c r="E47" s="79"/>
      <c r="F47" s="80"/>
    </row>
    <row r="48" spans="1:6">
      <c r="A48" s="347" t="s">
        <v>158</v>
      </c>
      <c r="B48" s="347"/>
      <c r="C48" s="347"/>
      <c r="D48" s="347"/>
      <c r="E48" s="347"/>
      <c r="F48" s="347"/>
    </row>
    <row r="49" spans="1:6">
      <c r="A49" s="347" t="s">
        <v>159</v>
      </c>
      <c r="B49" s="347"/>
      <c r="C49" s="347"/>
      <c r="D49" s="347"/>
      <c r="E49" s="347"/>
      <c r="F49" s="347"/>
    </row>
    <row r="50" spans="1:6">
      <c r="A50" s="79"/>
      <c r="B50" s="79"/>
      <c r="C50" s="79"/>
      <c r="D50" s="79"/>
      <c r="E50" s="79"/>
      <c r="F50" s="80"/>
    </row>
    <row r="51" spans="1:6" ht="13" thickBot="1">
      <c r="A51" s="78" t="s">
        <v>92</v>
      </c>
      <c r="B51" s="78"/>
      <c r="C51" s="78"/>
      <c r="D51" s="78"/>
      <c r="E51" s="78"/>
      <c r="F51" s="78"/>
    </row>
    <row r="52" spans="1:6" ht="13" thickTop="1">
      <c r="A52" s="79"/>
      <c r="B52" s="79"/>
      <c r="C52" s="79"/>
      <c r="D52" s="79"/>
      <c r="E52" s="79"/>
      <c r="F52" s="80"/>
    </row>
    <row r="53" spans="1:6">
      <c r="A53" s="346" t="s">
        <v>160</v>
      </c>
      <c r="B53" s="346"/>
      <c r="C53" s="346"/>
      <c r="D53" s="346"/>
      <c r="E53" s="346"/>
      <c r="F53" s="346"/>
    </row>
    <row r="54" spans="1:6">
      <c r="A54" s="346" t="s">
        <v>161</v>
      </c>
      <c r="B54" s="346"/>
      <c r="C54" s="346"/>
      <c r="D54" s="346"/>
      <c r="E54" s="346"/>
      <c r="F54" s="346"/>
    </row>
    <row r="55" spans="1:6">
      <c r="A55" s="346" t="s">
        <v>162</v>
      </c>
      <c r="B55" s="346"/>
      <c r="C55" s="346"/>
      <c r="D55" s="346"/>
      <c r="E55" s="346"/>
      <c r="F55" s="346"/>
    </row>
    <row r="56" spans="1:6">
      <c r="A56" s="346" t="s">
        <v>163</v>
      </c>
      <c r="B56" s="346"/>
      <c r="C56" s="346"/>
      <c r="D56" s="346"/>
      <c r="E56" s="346"/>
      <c r="F56" s="346"/>
    </row>
    <row r="57" spans="1:6">
      <c r="A57" s="346" t="s">
        <v>298</v>
      </c>
      <c r="B57" s="346"/>
      <c r="C57" s="346"/>
      <c r="D57" s="346"/>
      <c r="E57" s="346"/>
      <c r="F57" s="346"/>
    </row>
    <row r="58" spans="1:6">
      <c r="A58" s="346" t="s">
        <v>299</v>
      </c>
      <c r="B58" s="346"/>
      <c r="C58" s="346"/>
      <c r="D58" s="346"/>
      <c r="E58" s="346"/>
      <c r="F58" s="346"/>
    </row>
    <row r="59" spans="1:6">
      <c r="A59" s="79" t="s">
        <v>33</v>
      </c>
      <c r="B59" s="79"/>
      <c r="C59" s="79"/>
      <c r="D59" s="79"/>
      <c r="E59" s="79"/>
      <c r="F59" s="80"/>
    </row>
    <row r="60" spans="1:6">
      <c r="A60" s="346" t="s">
        <v>34</v>
      </c>
      <c r="B60" s="346"/>
      <c r="C60" s="346"/>
      <c r="D60" s="346"/>
      <c r="E60" s="346"/>
      <c r="F60" s="346"/>
    </row>
    <row r="61" spans="1:6">
      <c r="A61" s="346" t="s">
        <v>93</v>
      </c>
      <c r="B61" s="346"/>
      <c r="C61" s="346"/>
      <c r="D61" s="346"/>
      <c r="E61" s="346"/>
      <c r="F61" s="346"/>
    </row>
    <row r="62" spans="1:6">
      <c r="A62" s="79" t="s">
        <v>35</v>
      </c>
      <c r="B62" s="79"/>
      <c r="C62" s="79"/>
      <c r="D62" s="79"/>
      <c r="E62" s="79"/>
      <c r="F62" s="80"/>
    </row>
    <row r="63" spans="1:6">
      <c r="A63" s="79" t="s">
        <v>36</v>
      </c>
      <c r="B63" s="79"/>
      <c r="C63" s="79"/>
      <c r="D63" s="79"/>
      <c r="E63" s="79"/>
      <c r="F63" s="80"/>
    </row>
    <row r="64" spans="1:6">
      <c r="A64" s="79" t="s">
        <v>37</v>
      </c>
      <c r="B64" s="79"/>
      <c r="C64" s="79"/>
      <c r="D64" s="79"/>
      <c r="E64" s="79"/>
      <c r="F64" s="80"/>
    </row>
    <row r="65" spans="1:6">
      <c r="A65" s="79" t="s">
        <v>38</v>
      </c>
      <c r="B65" s="79"/>
      <c r="C65" s="79"/>
      <c r="D65" s="79"/>
      <c r="E65" s="79"/>
      <c r="F65" s="80"/>
    </row>
    <row r="66" spans="1:6">
      <c r="A66" s="79" t="s">
        <v>94</v>
      </c>
      <c r="B66" s="79"/>
      <c r="C66" s="79"/>
      <c r="D66" s="79"/>
      <c r="E66" s="79"/>
      <c r="F66" s="80"/>
    </row>
    <row r="67" spans="1:6">
      <c r="A67" s="81" t="s">
        <v>39</v>
      </c>
      <c r="B67" s="81"/>
      <c r="C67" s="81"/>
      <c r="D67" s="81"/>
      <c r="E67" s="81"/>
      <c r="F67" s="83"/>
    </row>
    <row r="68" spans="1:6">
      <c r="A68" s="79"/>
      <c r="B68" s="79"/>
      <c r="C68" s="79"/>
      <c r="D68" s="79"/>
      <c r="E68" s="79"/>
      <c r="F68" s="80"/>
    </row>
    <row r="69" spans="1:6">
      <c r="A69" s="346" t="s">
        <v>164</v>
      </c>
      <c r="B69" s="346"/>
      <c r="C69" s="346"/>
      <c r="D69" s="346"/>
      <c r="E69" s="346"/>
      <c r="F69" s="346"/>
    </row>
    <row r="70" spans="1:6">
      <c r="A70" s="346" t="s">
        <v>165</v>
      </c>
      <c r="B70" s="346"/>
      <c r="C70" s="346"/>
      <c r="D70" s="346"/>
      <c r="E70" s="346"/>
      <c r="F70" s="346"/>
    </row>
    <row r="71" spans="1:6">
      <c r="A71" s="346" t="s">
        <v>166</v>
      </c>
      <c r="B71" s="346"/>
      <c r="C71" s="346"/>
      <c r="D71" s="346"/>
      <c r="E71" s="346"/>
      <c r="F71" s="346"/>
    </row>
    <row r="72" spans="1:6">
      <c r="A72" s="346" t="s">
        <v>167</v>
      </c>
      <c r="B72" s="346"/>
      <c r="C72" s="346"/>
      <c r="D72" s="346"/>
      <c r="E72" s="346"/>
      <c r="F72" s="346"/>
    </row>
    <row r="73" spans="1:6">
      <c r="A73" s="79"/>
      <c r="B73" s="79"/>
      <c r="C73" s="79"/>
      <c r="D73" s="79"/>
      <c r="E73" s="79"/>
      <c r="F73" s="80"/>
    </row>
    <row r="74" spans="1:6">
      <c r="A74" s="346" t="s">
        <v>168</v>
      </c>
      <c r="B74" s="346"/>
      <c r="C74" s="346"/>
      <c r="D74" s="346"/>
      <c r="E74" s="346"/>
      <c r="F74" s="346"/>
    </row>
    <row r="75" spans="1:6">
      <c r="A75" s="346" t="s">
        <v>169</v>
      </c>
      <c r="B75" s="346"/>
      <c r="C75" s="346"/>
      <c r="D75" s="346"/>
      <c r="E75" s="346"/>
      <c r="F75" s="346"/>
    </row>
    <row r="76" spans="1:6">
      <c r="A76" s="346" t="s">
        <v>170</v>
      </c>
      <c r="B76" s="346"/>
      <c r="C76" s="346"/>
      <c r="D76" s="346"/>
      <c r="E76" s="346"/>
      <c r="F76" s="346"/>
    </row>
    <row r="77" spans="1:6">
      <c r="A77" s="346" t="s">
        <v>171</v>
      </c>
      <c r="B77" s="346"/>
      <c r="C77" s="346"/>
      <c r="D77" s="346"/>
      <c r="E77" s="346"/>
      <c r="F77" s="346"/>
    </row>
    <row r="78" spans="1:6">
      <c r="A78" s="79"/>
      <c r="B78" s="79"/>
      <c r="C78" s="79"/>
      <c r="D78" s="79"/>
      <c r="E78" s="79"/>
      <c r="F78" s="80"/>
    </row>
    <row r="79" spans="1:6" ht="13" thickBot="1">
      <c r="A79" s="78" t="s">
        <v>40</v>
      </c>
      <c r="B79" s="78"/>
      <c r="C79" s="78"/>
      <c r="D79" s="78"/>
      <c r="E79" s="78"/>
      <c r="F79" s="78"/>
    </row>
    <row r="80" spans="1:6" ht="13" thickTop="1">
      <c r="A80" s="79"/>
      <c r="B80" s="79"/>
      <c r="C80" s="79"/>
      <c r="D80" s="79"/>
      <c r="E80" s="79"/>
      <c r="F80" s="80"/>
    </row>
    <row r="81" spans="1:6">
      <c r="A81" s="347" t="s">
        <v>172</v>
      </c>
      <c r="B81" s="347"/>
      <c r="C81" s="347"/>
      <c r="D81" s="347"/>
      <c r="E81" s="347"/>
      <c r="F81" s="347"/>
    </row>
    <row r="82" spans="1:6">
      <c r="A82" s="347" t="s">
        <v>173</v>
      </c>
      <c r="B82" s="347"/>
      <c r="C82" s="347"/>
      <c r="D82" s="347"/>
      <c r="E82" s="347"/>
      <c r="F82" s="347"/>
    </row>
    <row r="83" spans="1:6">
      <c r="A83" s="79"/>
      <c r="B83" s="79"/>
      <c r="C83" s="79"/>
      <c r="D83" s="79"/>
      <c r="E83" s="79"/>
      <c r="F83" s="80"/>
    </row>
    <row r="84" spans="1:6">
      <c r="A84" s="84" t="s">
        <v>95</v>
      </c>
      <c r="B84" s="84"/>
      <c r="C84" s="84"/>
      <c r="D84" s="84"/>
      <c r="E84" s="84"/>
      <c r="F84" s="80"/>
    </row>
    <row r="85" spans="1:6">
      <c r="A85" s="79"/>
      <c r="B85" s="79"/>
      <c r="C85" s="79"/>
      <c r="D85" s="79"/>
      <c r="E85" s="79"/>
      <c r="F85" s="80"/>
    </row>
    <row r="86" spans="1:6">
      <c r="A86" s="347" t="s">
        <v>96</v>
      </c>
      <c r="B86" s="347"/>
      <c r="C86" s="347"/>
      <c r="D86" s="347"/>
      <c r="E86" s="347"/>
      <c r="F86" s="347"/>
    </row>
    <row r="87" spans="1:6">
      <c r="A87" s="347" t="s">
        <v>41</v>
      </c>
      <c r="B87" s="347"/>
      <c r="C87" s="347"/>
      <c r="D87" s="347"/>
      <c r="E87" s="347"/>
      <c r="F87" s="347"/>
    </row>
    <row r="88" spans="1:6">
      <c r="A88" s="347" t="s">
        <v>42</v>
      </c>
      <c r="B88" s="347"/>
      <c r="C88" s="347"/>
      <c r="D88" s="347"/>
      <c r="E88" s="347"/>
      <c r="F88" s="347"/>
    </row>
    <row r="89" spans="1:6">
      <c r="A89" s="347" t="s">
        <v>43</v>
      </c>
      <c r="B89" s="347"/>
      <c r="C89" s="347"/>
      <c r="D89" s="347"/>
      <c r="E89" s="347"/>
      <c r="F89" s="347"/>
    </row>
    <row r="90" spans="1:6">
      <c r="A90" s="109"/>
      <c r="B90" s="109"/>
      <c r="C90" s="109"/>
      <c r="D90" s="109"/>
      <c r="E90" s="109"/>
      <c r="F90" s="109"/>
    </row>
    <row r="91" spans="1:6">
      <c r="A91" s="110" t="s">
        <v>174</v>
      </c>
      <c r="B91" s="46"/>
      <c r="C91" s="79"/>
      <c r="D91" s="79"/>
      <c r="E91" s="79"/>
      <c r="F91" s="80"/>
    </row>
    <row r="92" spans="1:6">
      <c r="A92" s="46" t="s">
        <v>175</v>
      </c>
      <c r="B92" s="46"/>
    </row>
    <row r="93" spans="1:6">
      <c r="A93" s="46" t="s">
        <v>176</v>
      </c>
      <c r="B93" s="46"/>
    </row>
    <row r="94" spans="1:6">
      <c r="A94" s="46" t="s">
        <v>177</v>
      </c>
      <c r="B94" s="46"/>
    </row>
    <row r="96" spans="1:6">
      <c r="A96" s="348" t="s">
        <v>178</v>
      </c>
      <c r="B96" s="348"/>
      <c r="C96" s="348"/>
      <c r="D96" s="348"/>
      <c r="E96" s="348"/>
      <c r="F96" s="348"/>
    </row>
    <row r="97" spans="1:6">
      <c r="A97" s="348" t="s">
        <v>179</v>
      </c>
      <c r="B97" s="348"/>
      <c r="C97" s="348"/>
      <c r="D97" s="348"/>
      <c r="E97" s="348"/>
      <c r="F97" s="348"/>
    </row>
    <row r="98" spans="1:6">
      <c r="A98" s="348" t="s">
        <v>180</v>
      </c>
      <c r="B98" s="348"/>
      <c r="C98" s="348"/>
      <c r="D98" s="348"/>
      <c r="E98" s="348"/>
      <c r="F98" s="348"/>
    </row>
    <row r="99" spans="1:6">
      <c r="A99" s="348" t="s">
        <v>181</v>
      </c>
      <c r="B99" s="348"/>
      <c r="C99" s="348"/>
      <c r="D99" s="348"/>
      <c r="E99" s="348"/>
      <c r="F99" s="348"/>
    </row>
    <row r="100" spans="1:6">
      <c r="A100" s="111"/>
      <c r="B100" s="111"/>
      <c r="C100" s="111"/>
      <c r="D100" s="111"/>
      <c r="E100" s="111"/>
      <c r="F100" s="111"/>
    </row>
    <row r="101" spans="1:6">
      <c r="A101" s="79"/>
      <c r="B101" s="79"/>
      <c r="C101" s="79"/>
      <c r="D101" s="79"/>
      <c r="E101" s="79"/>
      <c r="F101" s="80"/>
    </row>
    <row r="102" spans="1:6">
      <c r="A102" s="84" t="s">
        <v>95</v>
      </c>
      <c r="B102" s="84"/>
      <c r="C102" s="84"/>
      <c r="D102" s="84"/>
      <c r="E102" s="84"/>
      <c r="F102" s="80"/>
    </row>
    <row r="103" spans="1:6">
      <c r="A103" s="79"/>
      <c r="B103" s="79"/>
      <c r="C103" s="79"/>
      <c r="D103" s="79"/>
      <c r="E103" s="79"/>
      <c r="F103" s="80"/>
    </row>
    <row r="104" spans="1:6">
      <c r="A104" s="82" t="s">
        <v>96</v>
      </c>
      <c r="B104" s="82"/>
      <c r="C104" s="82"/>
      <c r="D104" s="82"/>
      <c r="E104" s="82"/>
      <c r="F104" s="80"/>
    </row>
    <row r="105" spans="1:6">
      <c r="A105" s="82" t="s">
        <v>41</v>
      </c>
      <c r="B105" s="82"/>
      <c r="C105" s="82"/>
      <c r="D105" s="82"/>
      <c r="E105" s="82"/>
      <c r="F105" s="80"/>
    </row>
    <row r="106" spans="1:6">
      <c r="A106" s="82" t="s">
        <v>42</v>
      </c>
      <c r="B106" s="82"/>
      <c r="C106" s="82"/>
      <c r="D106" s="82"/>
      <c r="E106" s="82"/>
      <c r="F106" s="80"/>
    </row>
    <row r="107" spans="1:6">
      <c r="A107" s="82" t="s">
        <v>43</v>
      </c>
      <c r="B107" s="82"/>
      <c r="C107" s="82"/>
      <c r="D107" s="82"/>
      <c r="E107" s="82"/>
      <c r="F107" s="80"/>
    </row>
    <row r="108" spans="1:6">
      <c r="A108" s="79"/>
      <c r="B108" s="79"/>
      <c r="C108" s="79"/>
      <c r="D108" s="79"/>
      <c r="E108" s="79"/>
      <c r="F108" s="80"/>
    </row>
  </sheetData>
  <mergeCells count="65">
    <mergeCell ref="A12:F12"/>
    <mergeCell ref="A4:F4"/>
    <mergeCell ref="A5:F5"/>
    <mergeCell ref="A6:F6"/>
    <mergeCell ref="A7:F7"/>
    <mergeCell ref="A11:F11"/>
    <mergeCell ref="A24:F24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38:F38"/>
    <mergeCell ref="A25:F25"/>
    <mergeCell ref="A26:F26"/>
    <mergeCell ref="A27:F27"/>
    <mergeCell ref="A28:F28"/>
    <mergeCell ref="A30:F30"/>
    <mergeCell ref="A31:F31"/>
    <mergeCell ref="A32:F32"/>
    <mergeCell ref="A33:F33"/>
    <mergeCell ref="A34:F34"/>
    <mergeCell ref="A36:F36"/>
    <mergeCell ref="A37:F37"/>
    <mergeCell ref="A55:F55"/>
    <mergeCell ref="A39:F39"/>
    <mergeCell ref="A40:F40"/>
    <mergeCell ref="A41:F41"/>
    <mergeCell ref="A42:F42"/>
    <mergeCell ref="A43:F43"/>
    <mergeCell ref="A45:F45"/>
    <mergeCell ref="A46:F46"/>
    <mergeCell ref="A48:F48"/>
    <mergeCell ref="A49:F49"/>
    <mergeCell ref="A53:F53"/>
    <mergeCell ref="A54:F54"/>
    <mergeCell ref="A56:F56"/>
    <mergeCell ref="A57:F57"/>
    <mergeCell ref="A58:F58"/>
    <mergeCell ref="A60:F60"/>
    <mergeCell ref="A61:F61"/>
    <mergeCell ref="A69:F69"/>
    <mergeCell ref="A70:F70"/>
    <mergeCell ref="A71:F71"/>
    <mergeCell ref="A72:F72"/>
    <mergeCell ref="A74:F74"/>
    <mergeCell ref="A75:F75"/>
    <mergeCell ref="A86:F86"/>
    <mergeCell ref="A87:F87"/>
    <mergeCell ref="A99:F99"/>
    <mergeCell ref="A89:F89"/>
    <mergeCell ref="A96:F96"/>
    <mergeCell ref="A97:F97"/>
    <mergeCell ref="A98:F98"/>
    <mergeCell ref="A88:F88"/>
    <mergeCell ref="A77:F77"/>
    <mergeCell ref="A81:F81"/>
    <mergeCell ref="A82:F82"/>
    <mergeCell ref="A76:F76"/>
  </mergeCells>
  <phoneticPr fontId="22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1"/>
  <sheetViews>
    <sheetView topLeftCell="A2" zoomScale="210" zoomScaleNormal="210" zoomScalePageLayoutView="140" workbookViewId="0">
      <selection activeCell="A21" sqref="A21"/>
    </sheetView>
  </sheetViews>
  <sheetFormatPr baseColWidth="10" defaultColWidth="12.1640625" defaultRowHeight="12"/>
  <cols>
    <col min="1" max="1" width="6.83203125" style="46" customWidth="1"/>
    <col min="2" max="2" width="43" style="103" customWidth="1"/>
    <col min="3" max="3" width="2.83203125" style="86" customWidth="1"/>
    <col min="4" max="4" width="6.83203125" style="87" customWidth="1"/>
    <col min="5" max="5" width="8" style="86" customWidth="1"/>
    <col min="6" max="6" width="11.83203125" style="86" customWidth="1"/>
    <col min="7" max="7" width="12.1640625" style="46"/>
    <col min="8" max="8" width="35.5" style="46" customWidth="1"/>
    <col min="9" max="16384" width="12.1640625" style="46"/>
  </cols>
  <sheetData>
    <row r="2" spans="1:8" ht="13">
      <c r="A2" s="46" t="s">
        <v>44</v>
      </c>
      <c r="B2" s="85" t="s">
        <v>45</v>
      </c>
      <c r="E2" s="88"/>
      <c r="F2" s="88"/>
    </row>
    <row r="3" spans="1:8" ht="13">
      <c r="A3" s="89"/>
      <c r="B3" s="90" t="s">
        <v>46</v>
      </c>
      <c r="C3" s="91" t="s">
        <v>47</v>
      </c>
      <c r="D3" s="92" t="s">
        <v>100</v>
      </c>
      <c r="E3" s="93" t="s">
        <v>48</v>
      </c>
      <c r="F3" s="93" t="s">
        <v>49</v>
      </c>
      <c r="H3" s="94"/>
    </row>
    <row r="4" spans="1:8" ht="13" thickTop="1">
      <c r="A4" s="95"/>
      <c r="B4" s="85"/>
      <c r="C4" s="96"/>
      <c r="D4" s="97"/>
      <c r="E4" s="98"/>
      <c r="F4" s="98"/>
      <c r="H4" s="94"/>
    </row>
    <row r="5" spans="1:8" ht="13">
      <c r="A5" s="136" t="s">
        <v>50</v>
      </c>
      <c r="B5" s="117" t="s">
        <v>116</v>
      </c>
      <c r="C5" s="118" t="s">
        <v>51</v>
      </c>
      <c r="D5" s="137">
        <v>1</v>
      </c>
      <c r="E5" s="121">
        <v>0</v>
      </c>
      <c r="F5" s="121">
        <f>D5*E5</f>
        <v>0</v>
      </c>
    </row>
    <row r="6" spans="1:8" ht="13">
      <c r="A6" s="138" t="s">
        <v>52</v>
      </c>
      <c r="B6" s="139" t="s">
        <v>300</v>
      </c>
      <c r="C6" s="118"/>
      <c r="D6" s="137"/>
      <c r="E6" s="140"/>
      <c r="F6" s="121"/>
      <c r="H6" s="94"/>
    </row>
    <row r="7" spans="1:8" ht="12" customHeight="1">
      <c r="A7" s="138"/>
      <c r="B7" s="139" t="s">
        <v>301</v>
      </c>
      <c r="C7" s="118"/>
      <c r="D7" s="137"/>
      <c r="E7" s="140"/>
      <c r="F7" s="121"/>
      <c r="H7" s="94"/>
    </row>
    <row r="8" spans="1:8" ht="13">
      <c r="A8" s="138"/>
      <c r="B8" s="139" t="s">
        <v>302</v>
      </c>
      <c r="C8" s="118"/>
      <c r="D8" s="137"/>
      <c r="E8" s="140"/>
      <c r="F8" s="121"/>
      <c r="H8" s="94"/>
    </row>
    <row r="9" spans="1:8" ht="13">
      <c r="A9" s="138" t="s">
        <v>105</v>
      </c>
      <c r="B9" s="139" t="s">
        <v>108</v>
      </c>
      <c r="C9" s="118"/>
      <c r="D9" s="137"/>
      <c r="E9" s="121"/>
      <c r="F9" s="121"/>
      <c r="H9" s="94"/>
    </row>
    <row r="10" spans="1:8" ht="13">
      <c r="A10" s="138" t="s">
        <v>105</v>
      </c>
      <c r="B10" s="139" t="s">
        <v>87</v>
      </c>
      <c r="C10" s="118"/>
      <c r="D10" s="137"/>
      <c r="E10" s="121"/>
      <c r="F10" s="121"/>
      <c r="H10" s="94"/>
    </row>
    <row r="11" spans="1:8" s="43" customFormat="1" ht="13">
      <c r="A11" s="138" t="s">
        <v>105</v>
      </c>
      <c r="B11" s="141" t="s">
        <v>303</v>
      </c>
      <c r="C11" s="118"/>
      <c r="D11" s="137"/>
      <c r="E11" s="121"/>
      <c r="F11" s="121"/>
      <c r="H11" s="102"/>
    </row>
    <row r="12" spans="1:8" ht="13">
      <c r="A12" s="138"/>
      <c r="B12" s="141" t="s">
        <v>304</v>
      </c>
      <c r="C12" s="118"/>
      <c r="D12" s="137"/>
      <c r="E12" s="121"/>
      <c r="F12" s="121"/>
      <c r="H12" s="94"/>
    </row>
    <row r="13" spans="1:8" ht="13">
      <c r="A13" s="138" t="s">
        <v>105</v>
      </c>
      <c r="B13" s="139" t="s">
        <v>305</v>
      </c>
      <c r="C13" s="118"/>
      <c r="D13" s="137"/>
      <c r="E13" s="121"/>
      <c r="F13" s="121"/>
      <c r="H13" s="94"/>
    </row>
    <row r="14" spans="1:8" s="43" customFormat="1" ht="13">
      <c r="A14" s="138"/>
      <c r="B14" s="139" t="s">
        <v>306</v>
      </c>
      <c r="C14" s="118"/>
      <c r="D14" s="137"/>
      <c r="E14" s="121"/>
      <c r="F14" s="121"/>
      <c r="H14" s="102"/>
    </row>
    <row r="15" spans="1:8" ht="13">
      <c r="A15" s="142" t="s">
        <v>105</v>
      </c>
      <c r="B15" s="139" t="s">
        <v>117</v>
      </c>
      <c r="C15" s="143"/>
      <c r="D15" s="144"/>
      <c r="E15" s="145"/>
      <c r="F15" s="145"/>
      <c r="H15" s="94"/>
    </row>
    <row r="16" spans="1:8" ht="13">
      <c r="A16" s="138" t="s">
        <v>105</v>
      </c>
      <c r="B16" s="139" t="s">
        <v>307</v>
      </c>
      <c r="C16" s="118"/>
      <c r="D16" s="137"/>
      <c r="E16" s="121"/>
      <c r="F16" s="121"/>
      <c r="H16" s="94"/>
    </row>
    <row r="17" spans="1:8" ht="13">
      <c r="A17" s="138"/>
      <c r="B17" s="139" t="s">
        <v>308</v>
      </c>
      <c r="C17" s="118"/>
      <c r="D17" s="137"/>
      <c r="E17" s="121"/>
      <c r="F17" s="121"/>
    </row>
    <row r="18" spans="1:8" ht="13">
      <c r="A18" s="138" t="s">
        <v>105</v>
      </c>
      <c r="B18" s="117" t="s">
        <v>53</v>
      </c>
      <c r="C18" s="118"/>
      <c r="D18" s="137"/>
      <c r="E18" s="121"/>
      <c r="F18" s="121"/>
    </row>
    <row r="19" spans="1:8" ht="13">
      <c r="A19" s="142" t="s">
        <v>105</v>
      </c>
      <c r="B19" s="139" t="s">
        <v>118</v>
      </c>
      <c r="C19" s="143"/>
      <c r="D19" s="144"/>
      <c r="E19" s="145"/>
      <c r="F19" s="145"/>
    </row>
    <row r="20" spans="1:8" ht="13">
      <c r="A20" s="138" t="s">
        <v>52</v>
      </c>
      <c r="B20" s="117" t="s">
        <v>60</v>
      </c>
      <c r="C20" s="118"/>
      <c r="D20" s="137"/>
      <c r="E20" s="121"/>
      <c r="F20" s="121"/>
    </row>
    <row r="21" spans="1:8">
      <c r="A21" s="138"/>
      <c r="B21" s="117"/>
      <c r="C21" s="118"/>
      <c r="D21" s="137"/>
      <c r="E21" s="121"/>
      <c r="F21" s="121"/>
    </row>
    <row r="22" spans="1:8" ht="13">
      <c r="A22" s="146" t="s">
        <v>54</v>
      </c>
      <c r="B22" s="147" t="s">
        <v>309</v>
      </c>
      <c r="C22" s="118"/>
      <c r="D22" s="119"/>
      <c r="E22" s="121"/>
      <c r="F22" s="121"/>
      <c r="H22" s="94"/>
    </row>
    <row r="23" spans="1:8" ht="13">
      <c r="A23" s="138" t="s">
        <v>52</v>
      </c>
      <c r="B23" s="148" t="s">
        <v>383</v>
      </c>
      <c r="C23" s="118" t="s">
        <v>55</v>
      </c>
      <c r="D23" s="119">
        <f>92.65*18</f>
        <v>1667.7</v>
      </c>
      <c r="E23" s="121">
        <v>0</v>
      </c>
      <c r="F23" s="121">
        <f>D23*E23</f>
        <v>0</v>
      </c>
    </row>
    <row r="24" spans="1:8" ht="13">
      <c r="A24" s="138" t="s">
        <v>52</v>
      </c>
      <c r="B24" s="148" t="s">
        <v>329</v>
      </c>
      <c r="C24" s="118"/>
      <c r="D24" s="119"/>
      <c r="E24" s="121"/>
      <c r="F24" s="121"/>
    </row>
    <row r="25" spans="1:8" ht="13">
      <c r="A25" s="138"/>
      <c r="B25" s="148" t="s">
        <v>330</v>
      </c>
      <c r="C25" s="118"/>
      <c r="D25" s="119"/>
      <c r="E25" s="121"/>
      <c r="F25" s="121"/>
    </row>
    <row r="26" spans="1:8" ht="13">
      <c r="A26" s="138" t="s">
        <v>52</v>
      </c>
      <c r="B26" s="149" t="s">
        <v>310</v>
      </c>
      <c r="C26" s="118"/>
      <c r="D26" s="119"/>
      <c r="E26" s="121"/>
      <c r="F26" s="121"/>
    </row>
    <row r="27" spans="1:8" ht="13">
      <c r="A27" s="138"/>
      <c r="B27" s="149" t="s">
        <v>311</v>
      </c>
      <c r="C27" s="118"/>
      <c r="D27" s="119"/>
      <c r="E27" s="121"/>
      <c r="F27" s="121"/>
    </row>
    <row r="28" spans="1:8" ht="13">
      <c r="A28" s="138"/>
      <c r="B28" s="149" t="s">
        <v>312</v>
      </c>
      <c r="C28" s="118"/>
      <c r="D28" s="119"/>
      <c r="E28" s="121"/>
      <c r="F28" s="121"/>
    </row>
    <row r="29" spans="1:8" ht="13">
      <c r="A29" s="138"/>
      <c r="B29" s="149" t="s">
        <v>313</v>
      </c>
      <c r="C29" s="118"/>
      <c r="D29" s="119"/>
      <c r="E29" s="121"/>
      <c r="F29" s="121"/>
    </row>
    <row r="30" spans="1:8" ht="13">
      <c r="A30" s="138"/>
      <c r="B30" s="149" t="s">
        <v>182</v>
      </c>
      <c r="C30" s="118"/>
      <c r="D30" s="119"/>
      <c r="E30" s="121"/>
      <c r="F30" s="121"/>
    </row>
    <row r="31" spans="1:8" ht="13">
      <c r="A31" s="138" t="s">
        <v>52</v>
      </c>
      <c r="B31" s="149" t="s">
        <v>314</v>
      </c>
      <c r="C31" s="118"/>
      <c r="D31" s="119"/>
      <c r="E31" s="121"/>
      <c r="F31" s="121"/>
    </row>
    <row r="32" spans="1:8" ht="13">
      <c r="A32" s="138"/>
      <c r="B32" s="149" t="s">
        <v>315</v>
      </c>
      <c r="C32" s="118"/>
      <c r="D32" s="119"/>
      <c r="E32" s="121"/>
      <c r="F32" s="121"/>
    </row>
    <row r="33" spans="1:6" ht="13">
      <c r="A33" s="138" t="s">
        <v>52</v>
      </c>
      <c r="B33" s="149" t="s">
        <v>316</v>
      </c>
      <c r="C33" s="118"/>
      <c r="D33" s="119"/>
      <c r="E33" s="121"/>
      <c r="F33" s="121"/>
    </row>
    <row r="34" spans="1:6" ht="13">
      <c r="A34" s="138"/>
      <c r="B34" s="149" t="s">
        <v>317</v>
      </c>
      <c r="C34" s="118"/>
      <c r="D34" s="119"/>
      <c r="E34" s="121"/>
      <c r="F34" s="121"/>
    </row>
    <row r="35" spans="1:6" ht="13">
      <c r="A35" s="138"/>
      <c r="B35" s="149" t="s">
        <v>318</v>
      </c>
      <c r="C35" s="118"/>
      <c r="D35" s="119"/>
      <c r="E35" s="121"/>
      <c r="F35" s="121"/>
    </row>
    <row r="36" spans="1:6" ht="13">
      <c r="A36" s="138"/>
      <c r="B36" s="149" t="s">
        <v>319</v>
      </c>
      <c r="C36" s="118"/>
      <c r="D36" s="119"/>
      <c r="E36" s="121"/>
      <c r="F36" s="121"/>
    </row>
    <row r="37" spans="1:6" ht="13">
      <c r="A37" s="138" t="s">
        <v>52</v>
      </c>
      <c r="B37" s="149" t="s">
        <v>60</v>
      </c>
      <c r="C37" s="118"/>
      <c r="D37" s="119"/>
      <c r="E37" s="121"/>
      <c r="F37" s="121"/>
    </row>
    <row r="38" spans="1:6" ht="13" thickBot="1">
      <c r="A38" s="138"/>
      <c r="B38" s="117"/>
      <c r="C38" s="118"/>
      <c r="D38" s="119"/>
      <c r="E38" s="121"/>
      <c r="F38" s="121"/>
    </row>
    <row r="39" spans="1:6" ht="14" thickBot="1">
      <c r="A39" s="150"/>
      <c r="B39" s="151" t="s">
        <v>56</v>
      </c>
      <c r="C39" s="152"/>
      <c r="D39" s="153"/>
      <c r="E39" s="154"/>
      <c r="F39" s="154">
        <f>SUM(F1:F38)</f>
        <v>0</v>
      </c>
    </row>
    <row r="40" spans="1:6" ht="13" thickTop="1">
      <c r="A40" s="155"/>
      <c r="B40" s="120"/>
      <c r="C40" s="156"/>
      <c r="D40" s="157"/>
      <c r="E40" s="158"/>
      <c r="F40" s="158"/>
    </row>
    <row r="41" spans="1:6">
      <c r="A41" s="155"/>
      <c r="B41" s="120"/>
      <c r="C41" s="156"/>
      <c r="D41" s="157"/>
      <c r="E41" s="158"/>
      <c r="F41" s="158"/>
    </row>
  </sheetData>
  <phoneticPr fontId="22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409"/>
  <sheetViews>
    <sheetView topLeftCell="A256" zoomScale="213" zoomScaleNormal="213" zoomScalePageLayoutView="140" workbookViewId="0">
      <selection activeCell="A21" sqref="A21"/>
    </sheetView>
  </sheetViews>
  <sheetFormatPr baseColWidth="10" defaultColWidth="11.1640625" defaultRowHeight="13" customHeight="1"/>
  <cols>
    <col min="1" max="1" width="6.83203125" style="170" customWidth="1"/>
    <col min="2" max="2" width="45.6640625" style="171" customWidth="1"/>
    <col min="3" max="3" width="3.33203125" style="172" bestFit="1" customWidth="1"/>
    <col min="4" max="4" width="6.83203125" style="173" customWidth="1"/>
    <col min="5" max="5" width="8.1640625" style="172" customWidth="1"/>
    <col min="6" max="6" width="11.33203125" style="172" customWidth="1"/>
    <col min="7" max="7" width="11.1640625" style="170"/>
    <col min="8" max="8" width="32.5" style="170" customWidth="1"/>
    <col min="9" max="16384" width="11.1640625" style="170"/>
  </cols>
  <sheetData>
    <row r="2" spans="1:6" ht="20">
      <c r="A2" s="174"/>
      <c r="B2" s="175" t="s">
        <v>183</v>
      </c>
      <c r="C2" s="176"/>
      <c r="D2" s="177"/>
      <c r="E2" s="176"/>
      <c r="F2" s="176"/>
    </row>
    <row r="6" spans="1:6" ht="13" customHeight="1">
      <c r="A6" s="180" t="s">
        <v>50</v>
      </c>
      <c r="B6" s="179" t="s">
        <v>57</v>
      </c>
      <c r="E6" s="181"/>
      <c r="F6" s="181"/>
    </row>
    <row r="7" spans="1:6" ht="13" customHeight="1" thickBot="1">
      <c r="A7" s="182" t="s">
        <v>44</v>
      </c>
      <c r="B7" s="183" t="s">
        <v>46</v>
      </c>
      <c r="C7" s="184" t="s">
        <v>47</v>
      </c>
      <c r="D7" s="185" t="s">
        <v>100</v>
      </c>
      <c r="E7" s="186" t="s">
        <v>48</v>
      </c>
      <c r="F7" s="186" t="s">
        <v>49</v>
      </c>
    </row>
    <row r="8" spans="1:6" ht="13" customHeight="1" thickTop="1">
      <c r="A8" s="201"/>
      <c r="B8" s="202"/>
      <c r="C8" s="203"/>
      <c r="D8" s="204"/>
      <c r="E8" s="205"/>
      <c r="F8" s="206"/>
    </row>
    <row r="9" spans="1:6" ht="13" customHeight="1">
      <c r="A9" s="214" t="s">
        <v>50</v>
      </c>
      <c r="B9" s="171" t="s">
        <v>184</v>
      </c>
      <c r="C9" s="172" t="s">
        <v>59</v>
      </c>
      <c r="D9" s="173">
        <f>D121+D122</f>
        <v>172.95999999999998</v>
      </c>
      <c r="E9" s="215">
        <v>0</v>
      </c>
      <c r="F9" s="181">
        <f>D9*E9</f>
        <v>0</v>
      </c>
    </row>
    <row r="10" spans="1:6" ht="13" customHeight="1">
      <c r="A10" s="216" t="s">
        <v>105</v>
      </c>
      <c r="B10" s="171" t="s">
        <v>360</v>
      </c>
      <c r="E10" s="215"/>
      <c r="F10" s="181"/>
    </row>
    <row r="11" spans="1:6" ht="13" customHeight="1">
      <c r="A11" s="216" t="s">
        <v>52</v>
      </c>
      <c r="B11" s="217" t="s">
        <v>60</v>
      </c>
      <c r="E11" s="181"/>
      <c r="F11" s="181"/>
    </row>
    <row r="12" spans="1:6" s="223" customFormat="1" ht="13" customHeight="1">
      <c r="A12" s="218"/>
      <c r="B12" s="219"/>
      <c r="C12" s="220"/>
      <c r="D12" s="221"/>
      <c r="E12" s="222"/>
      <c r="F12" s="222"/>
    </row>
    <row r="13" spans="1:6" ht="13" customHeight="1">
      <c r="A13" s="214" t="s">
        <v>54</v>
      </c>
      <c r="B13" s="171" t="s">
        <v>359</v>
      </c>
      <c r="C13" s="172" t="s">
        <v>59</v>
      </c>
      <c r="D13" s="173">
        <f>D144+D143</f>
        <v>109.19999999999999</v>
      </c>
      <c r="E13" s="215">
        <v>0</v>
      </c>
      <c r="F13" s="181">
        <f>D13*E13</f>
        <v>0</v>
      </c>
    </row>
    <row r="14" spans="1:6" ht="13" customHeight="1">
      <c r="A14" s="216" t="s">
        <v>105</v>
      </c>
      <c r="B14" s="171" t="s">
        <v>362</v>
      </c>
      <c r="E14" s="215"/>
      <c r="F14" s="181"/>
    </row>
    <row r="15" spans="1:6" ht="13" customHeight="1">
      <c r="A15" s="216" t="s">
        <v>52</v>
      </c>
      <c r="B15" s="217" t="s">
        <v>60</v>
      </c>
      <c r="E15" s="181"/>
      <c r="F15" s="181"/>
    </row>
    <row r="16" spans="1:6" s="223" customFormat="1" ht="13" customHeight="1">
      <c r="A16" s="218"/>
      <c r="B16" s="226"/>
      <c r="C16" s="220"/>
      <c r="D16" s="221"/>
      <c r="E16" s="222"/>
      <c r="F16" s="222"/>
    </row>
    <row r="17" spans="1:6" ht="13" customHeight="1">
      <c r="A17" s="227" t="s">
        <v>61</v>
      </c>
      <c r="B17" s="228" t="s">
        <v>185</v>
      </c>
      <c r="C17" s="229" t="s">
        <v>59</v>
      </c>
      <c r="D17" s="230">
        <f>D188</f>
        <v>74.400000000000006</v>
      </c>
      <c r="E17" s="224">
        <v>0</v>
      </c>
      <c r="F17" s="224">
        <f>D17*E17</f>
        <v>0</v>
      </c>
    </row>
    <row r="18" spans="1:6" ht="13" customHeight="1">
      <c r="A18" s="227"/>
      <c r="B18" s="228" t="s">
        <v>186</v>
      </c>
      <c r="C18" s="229"/>
      <c r="D18" s="230"/>
      <c r="E18" s="224"/>
      <c r="F18" s="224"/>
    </row>
    <row r="19" spans="1:6" ht="13" customHeight="1">
      <c r="A19" s="218" t="s">
        <v>105</v>
      </c>
      <c r="B19" s="225" t="str">
        <f>B194</f>
        <v>pozicija: 4x vertikalna linija + atika</v>
      </c>
      <c r="C19" s="229"/>
      <c r="D19" s="230"/>
      <c r="E19" s="224"/>
      <c r="F19" s="224"/>
    </row>
    <row r="20" spans="1:6" ht="13" customHeight="1">
      <c r="A20" s="231" t="s">
        <v>52</v>
      </c>
      <c r="B20" s="228" t="s">
        <v>187</v>
      </c>
      <c r="C20" s="229"/>
      <c r="D20" s="230"/>
      <c r="E20" s="224"/>
      <c r="F20" s="224"/>
    </row>
    <row r="21" spans="1:6" ht="13" customHeight="1">
      <c r="A21" s="216" t="s">
        <v>52</v>
      </c>
      <c r="B21" s="217" t="s">
        <v>60</v>
      </c>
      <c r="E21" s="181"/>
      <c r="F21" s="181"/>
    </row>
    <row r="22" spans="1:6" ht="13" customHeight="1">
      <c r="A22" s="231"/>
      <c r="B22" s="226"/>
      <c r="C22" s="220"/>
      <c r="D22" s="221"/>
      <c r="E22" s="222"/>
      <c r="F22" s="222"/>
    </row>
    <row r="23" spans="1:6" s="189" customFormat="1" ht="13" customHeight="1">
      <c r="A23" s="311" t="s">
        <v>62</v>
      </c>
      <c r="B23" s="168" t="s">
        <v>399</v>
      </c>
      <c r="C23" s="229" t="s">
        <v>55</v>
      </c>
      <c r="D23" s="230">
        <f>3.85*1.25+3.5*1.8*3</f>
        <v>23.712499999999999</v>
      </c>
      <c r="E23" s="224">
        <v>0</v>
      </c>
      <c r="F23" s="224">
        <f>D23*E23</f>
        <v>0</v>
      </c>
    </row>
    <row r="24" spans="1:6" ht="13" customHeight="1">
      <c r="A24" s="216" t="s">
        <v>52</v>
      </c>
      <c r="B24" s="217" t="s">
        <v>60</v>
      </c>
      <c r="E24" s="181"/>
      <c r="F24" s="181"/>
    </row>
    <row r="25" spans="1:6" s="166" customFormat="1" ht="12" customHeight="1">
      <c r="A25" s="298"/>
      <c r="B25" s="159"/>
      <c r="C25" s="161"/>
      <c r="D25" s="310"/>
      <c r="E25" s="163"/>
      <c r="F25" s="163"/>
    </row>
    <row r="26" spans="1:6" s="166" customFormat="1" ht="12" customHeight="1">
      <c r="A26" s="315" t="s">
        <v>64</v>
      </c>
      <c r="B26" s="159" t="s">
        <v>386</v>
      </c>
      <c r="C26" s="100" t="s">
        <v>55</v>
      </c>
      <c r="D26" s="250">
        <f>D87</f>
        <v>125</v>
      </c>
      <c r="E26" s="101">
        <v>0</v>
      </c>
      <c r="F26" s="101">
        <f t="shared" ref="F26" si="0">D26*E26</f>
        <v>0</v>
      </c>
    </row>
    <row r="27" spans="1:6" s="166" customFormat="1" ht="12" customHeight="1">
      <c r="A27" s="99" t="s">
        <v>52</v>
      </c>
      <c r="B27" s="159" t="s">
        <v>60</v>
      </c>
      <c r="C27" s="317"/>
      <c r="D27" s="318"/>
      <c r="E27" s="319"/>
      <c r="F27" s="320"/>
    </row>
    <row r="28" spans="1:6" s="223" customFormat="1" ht="13" customHeight="1">
      <c r="A28" s="218"/>
      <c r="B28" s="226"/>
      <c r="C28" s="220"/>
      <c r="D28" s="240"/>
      <c r="E28" s="222"/>
      <c r="F28" s="222"/>
    </row>
    <row r="29" spans="1:6" s="223" customFormat="1" ht="13" customHeight="1">
      <c r="A29" s="242" t="s">
        <v>113</v>
      </c>
      <c r="B29" s="243" t="s">
        <v>397</v>
      </c>
      <c r="C29" s="220" t="s">
        <v>55</v>
      </c>
      <c r="D29" s="240">
        <f>D175</f>
        <v>62.800000000000004</v>
      </c>
      <c r="E29" s="222">
        <v>0</v>
      </c>
      <c r="F29" s="222">
        <f>D29*E29</f>
        <v>0</v>
      </c>
    </row>
    <row r="30" spans="1:6" s="223" customFormat="1" ht="13" customHeight="1">
      <c r="A30" s="233" t="s">
        <v>52</v>
      </c>
      <c r="B30" s="226" t="s">
        <v>60</v>
      </c>
      <c r="C30" s="220"/>
      <c r="D30" s="240"/>
      <c r="E30" s="222"/>
      <c r="F30" s="222"/>
    </row>
    <row r="31" spans="1:6" ht="13" customHeight="1">
      <c r="A31" s="231"/>
      <c r="B31" s="226"/>
      <c r="C31" s="229"/>
      <c r="D31" s="256"/>
      <c r="E31" s="257"/>
      <c r="F31" s="224"/>
    </row>
    <row r="32" spans="1:6" s="223" customFormat="1" ht="13" customHeight="1">
      <c r="A32" s="273" t="s">
        <v>114</v>
      </c>
      <c r="B32" s="226" t="s">
        <v>387</v>
      </c>
      <c r="C32" s="229" t="s">
        <v>59</v>
      </c>
      <c r="D32" s="221">
        <f>Sheet1!I29</f>
        <v>238.29999999999995</v>
      </c>
      <c r="E32" s="257">
        <v>0</v>
      </c>
      <c r="F32" s="224">
        <f>D32*E32</f>
        <v>0</v>
      </c>
    </row>
    <row r="33" spans="1:6" s="223" customFormat="1" ht="13" customHeight="1">
      <c r="A33" s="274"/>
      <c r="B33" s="226" t="s">
        <v>248</v>
      </c>
    </row>
    <row r="34" spans="1:6" s="223" customFormat="1" ht="13" customHeight="1">
      <c r="A34" s="274" t="s">
        <v>105</v>
      </c>
      <c r="B34" s="228" t="s">
        <v>388</v>
      </c>
      <c r="C34" s="229"/>
      <c r="D34" s="221"/>
      <c r="E34" s="257"/>
      <c r="F34" s="224"/>
    </row>
    <row r="35" spans="1:6" s="223" customFormat="1" ht="13" customHeight="1">
      <c r="A35" s="216" t="s">
        <v>52</v>
      </c>
      <c r="B35" s="217" t="s">
        <v>60</v>
      </c>
      <c r="C35" s="229"/>
      <c r="D35" s="230"/>
      <c r="E35" s="224"/>
      <c r="F35" s="224"/>
    </row>
    <row r="36" spans="1:6" ht="13" customHeight="1">
      <c r="A36" s="231"/>
      <c r="B36" s="226"/>
      <c r="C36" s="220"/>
      <c r="D36" s="221"/>
      <c r="E36" s="222"/>
      <c r="F36" s="222"/>
    </row>
    <row r="37" spans="1:6" s="189" customFormat="1" ht="13" customHeight="1">
      <c r="A37" s="311" t="s">
        <v>115</v>
      </c>
      <c r="B37" s="168" t="s">
        <v>398</v>
      </c>
      <c r="C37" s="229" t="s">
        <v>55</v>
      </c>
      <c r="D37" s="230">
        <f>28.9*5</f>
        <v>144.5</v>
      </c>
      <c r="E37" s="224">
        <v>0</v>
      </c>
      <c r="F37" s="224">
        <f>D37*E37</f>
        <v>0</v>
      </c>
    </row>
    <row r="38" spans="1:6" s="189" customFormat="1" ht="13" customHeight="1">
      <c r="A38" s="192" t="s">
        <v>52</v>
      </c>
      <c r="B38" s="211" t="s">
        <v>60</v>
      </c>
      <c r="C38" s="187"/>
      <c r="D38" s="187"/>
      <c r="E38" s="191"/>
      <c r="F38" s="188"/>
    </row>
    <row r="39" spans="1:6" s="223" customFormat="1" ht="13" customHeight="1">
      <c r="A39" s="218"/>
      <c r="B39" s="219"/>
      <c r="C39" s="220"/>
      <c r="D39" s="221"/>
      <c r="E39" s="222"/>
      <c r="F39" s="222"/>
    </row>
    <row r="40" spans="1:6" ht="13" customHeight="1">
      <c r="A40" s="232" t="s">
        <v>122</v>
      </c>
      <c r="B40" s="235" t="s">
        <v>188</v>
      </c>
      <c r="C40" s="172" t="s">
        <v>120</v>
      </c>
      <c r="D40" s="236">
        <v>75</v>
      </c>
      <c r="E40" s="181">
        <v>0</v>
      </c>
      <c r="F40" s="181">
        <f>D40*E40</f>
        <v>0</v>
      </c>
    </row>
    <row r="41" spans="1:6" ht="13" customHeight="1">
      <c r="A41" s="216"/>
      <c r="B41" s="235" t="s">
        <v>189</v>
      </c>
      <c r="D41" s="236"/>
      <c r="E41" s="181"/>
      <c r="F41" s="181"/>
    </row>
    <row r="42" spans="1:6" ht="13" customHeight="1">
      <c r="A42" s="216"/>
      <c r="B42" s="235" t="s">
        <v>190</v>
      </c>
      <c r="D42" s="236"/>
      <c r="E42" s="181"/>
      <c r="F42" s="181"/>
    </row>
    <row r="43" spans="1:6" ht="13" customHeight="1">
      <c r="A43" s="216" t="s">
        <v>52</v>
      </c>
      <c r="B43" s="235" t="s">
        <v>191</v>
      </c>
      <c r="D43" s="236"/>
      <c r="E43" s="181"/>
      <c r="F43" s="181"/>
    </row>
    <row r="44" spans="1:6" ht="13" customHeight="1">
      <c r="A44" s="207"/>
      <c r="B44" s="208"/>
      <c r="C44" s="209"/>
      <c r="D44" s="210"/>
      <c r="E44" s="209"/>
      <c r="F44" s="209"/>
    </row>
    <row r="45" spans="1:6" ht="13" customHeight="1" thickBot="1">
      <c r="A45" s="113"/>
      <c r="B45" s="114" t="s">
        <v>65</v>
      </c>
      <c r="C45" s="113"/>
      <c r="D45" s="115"/>
      <c r="E45" s="116"/>
      <c r="F45" s="116">
        <f>SUM(F8:F44)</f>
        <v>0</v>
      </c>
    </row>
    <row r="46" spans="1:6" ht="13" customHeight="1" thickTop="1"/>
    <row r="49" spans="1:6" ht="13" customHeight="1">
      <c r="A49" s="180" t="s">
        <v>54</v>
      </c>
      <c r="B49" s="179" t="s">
        <v>66</v>
      </c>
      <c r="E49" s="181"/>
      <c r="F49" s="181"/>
    </row>
    <row r="50" spans="1:6" ht="13" customHeight="1" thickBot="1">
      <c r="A50" s="182" t="s">
        <v>44</v>
      </c>
      <c r="B50" s="183" t="s">
        <v>46</v>
      </c>
      <c r="C50" s="184" t="s">
        <v>47</v>
      </c>
      <c r="D50" s="185" t="s">
        <v>100</v>
      </c>
      <c r="E50" s="186" t="s">
        <v>48</v>
      </c>
      <c r="F50" s="186" t="s">
        <v>49</v>
      </c>
    </row>
    <row r="51" spans="1:6" ht="13" customHeight="1" thickTop="1"/>
    <row r="52" spans="1:6" s="223" customFormat="1" ht="13" customHeight="1">
      <c r="A52" s="237" t="s">
        <v>50</v>
      </c>
      <c r="B52" s="226" t="s">
        <v>192</v>
      </c>
      <c r="C52" s="220" t="s">
        <v>55</v>
      </c>
      <c r="D52" s="221">
        <f>(D58)*0.25</f>
        <v>392.51417500000002</v>
      </c>
      <c r="E52" s="222">
        <v>0</v>
      </c>
      <c r="F52" s="222">
        <f>D52*E52</f>
        <v>0</v>
      </c>
    </row>
    <row r="53" spans="1:6" s="223" customFormat="1" ht="13" customHeight="1">
      <c r="A53" s="233" t="s">
        <v>105</v>
      </c>
      <c r="B53" s="226" t="s">
        <v>193</v>
      </c>
      <c r="C53" s="220"/>
      <c r="D53" s="221"/>
      <c r="E53" s="222"/>
      <c r="F53" s="222"/>
    </row>
    <row r="54" spans="1:6" s="223" customFormat="1" ht="13" customHeight="1">
      <c r="A54" s="233"/>
      <c r="B54" s="226" t="s">
        <v>364</v>
      </c>
      <c r="C54" s="220"/>
      <c r="D54" s="221"/>
      <c r="E54" s="222"/>
      <c r="F54" s="222"/>
    </row>
    <row r="55" spans="1:6" s="223" customFormat="1" ht="13" customHeight="1">
      <c r="A55" s="233" t="s">
        <v>105</v>
      </c>
      <c r="B55" s="225" t="s">
        <v>194</v>
      </c>
      <c r="C55" s="220"/>
      <c r="D55" s="221"/>
      <c r="E55" s="220"/>
      <c r="F55" s="220"/>
    </row>
    <row r="56" spans="1:6" s="223" customFormat="1" ht="13" customHeight="1">
      <c r="A56" s="233" t="s">
        <v>52</v>
      </c>
      <c r="B56" s="226" t="s">
        <v>60</v>
      </c>
      <c r="C56" s="220"/>
      <c r="D56" s="221"/>
      <c r="E56" s="222"/>
      <c r="F56" s="222"/>
    </row>
    <row r="57" spans="1:6" s="223" customFormat="1" ht="13" customHeight="1">
      <c r="A57" s="233"/>
      <c r="B57" s="219"/>
      <c r="C57" s="220"/>
      <c r="D57" s="221"/>
      <c r="E57" s="222"/>
      <c r="F57" s="222"/>
    </row>
    <row r="58" spans="1:6" s="223" customFormat="1" ht="13" customHeight="1">
      <c r="A58" s="237" t="s">
        <v>54</v>
      </c>
      <c r="B58" s="226" t="s">
        <v>195</v>
      </c>
      <c r="C58" s="220" t="s">
        <v>55</v>
      </c>
      <c r="D58" s="221">
        <f>D64+D81+D320</f>
        <v>1570.0567000000001</v>
      </c>
      <c r="E58" s="222">
        <v>0</v>
      </c>
      <c r="F58" s="222">
        <f>D58*E58</f>
        <v>0</v>
      </c>
    </row>
    <row r="59" spans="1:6" s="223" customFormat="1" ht="13" customHeight="1">
      <c r="A59" s="233" t="s">
        <v>105</v>
      </c>
      <c r="B59" s="226" t="s">
        <v>88</v>
      </c>
      <c r="C59" s="220"/>
      <c r="D59" s="221"/>
      <c r="E59" s="222"/>
      <c r="F59" s="222"/>
    </row>
    <row r="60" spans="1:6" s="223" customFormat="1" ht="13" customHeight="1">
      <c r="A60" s="233" t="s">
        <v>105</v>
      </c>
      <c r="B60" s="226" t="s">
        <v>67</v>
      </c>
      <c r="C60" s="220"/>
      <c r="D60" s="221"/>
      <c r="E60" s="222"/>
      <c r="F60" s="222"/>
    </row>
    <row r="61" spans="1:6" s="223" customFormat="1" ht="13" customHeight="1">
      <c r="A61" s="233" t="s">
        <v>105</v>
      </c>
      <c r="B61" s="226" t="s">
        <v>89</v>
      </c>
      <c r="C61" s="220"/>
      <c r="D61" s="221"/>
      <c r="E61" s="222"/>
      <c r="F61" s="222"/>
    </row>
    <row r="62" spans="1:6" s="223" customFormat="1" ht="13" customHeight="1">
      <c r="A62" s="233" t="s">
        <v>52</v>
      </c>
      <c r="B62" s="226" t="s">
        <v>60</v>
      </c>
      <c r="C62" s="220"/>
      <c r="D62" s="221"/>
      <c r="E62" s="222"/>
      <c r="F62" s="222"/>
    </row>
    <row r="63" spans="1:6" s="227" customFormat="1" ht="13" customHeight="1">
      <c r="A63" s="231"/>
      <c r="B63" s="226"/>
      <c r="C63" s="229"/>
      <c r="D63" s="230"/>
      <c r="E63" s="224"/>
      <c r="F63" s="224"/>
    </row>
    <row r="64" spans="1:6" s="227" customFormat="1" ht="13" customHeight="1">
      <c r="A64" s="227" t="s">
        <v>61</v>
      </c>
      <c r="B64" s="226" t="s">
        <v>196</v>
      </c>
      <c r="C64" s="229" t="s">
        <v>55</v>
      </c>
      <c r="D64" s="230">
        <v>21.3</v>
      </c>
      <c r="E64" s="224">
        <v>0</v>
      </c>
      <c r="F64" s="224">
        <f>D64*E64</f>
        <v>0</v>
      </c>
    </row>
    <row r="65" spans="1:8" s="227" customFormat="1" ht="13" customHeight="1">
      <c r="A65" s="231" t="s">
        <v>52</v>
      </c>
      <c r="B65" s="226" t="s">
        <v>197</v>
      </c>
      <c r="G65" s="228"/>
      <c r="H65" s="228"/>
    </row>
    <row r="66" spans="1:8" s="227" customFormat="1" ht="13" customHeight="1">
      <c r="A66" s="231" t="s">
        <v>105</v>
      </c>
      <c r="B66" s="226" t="s">
        <v>198</v>
      </c>
      <c r="C66" s="229"/>
      <c r="D66" s="230"/>
      <c r="E66" s="224"/>
      <c r="F66" s="224"/>
      <c r="G66" s="228"/>
      <c r="H66" s="228"/>
    </row>
    <row r="67" spans="1:8" s="227" customFormat="1" ht="13" customHeight="1">
      <c r="A67" s="231" t="s">
        <v>105</v>
      </c>
      <c r="B67" s="226" t="s">
        <v>199</v>
      </c>
      <c r="C67" s="229"/>
      <c r="D67" s="230"/>
      <c r="E67" s="224"/>
      <c r="F67" s="224"/>
      <c r="G67" s="228"/>
      <c r="H67" s="228"/>
    </row>
    <row r="68" spans="1:8" s="227" customFormat="1" ht="13" customHeight="1">
      <c r="A68" s="231" t="s">
        <v>105</v>
      </c>
      <c r="B68" s="239" t="s">
        <v>200</v>
      </c>
      <c r="C68" s="229"/>
      <c r="D68" s="230"/>
      <c r="E68" s="224"/>
      <c r="F68" s="224"/>
      <c r="G68" s="228"/>
      <c r="H68" s="228"/>
    </row>
    <row r="69" spans="1:8" s="227" customFormat="1" ht="13" customHeight="1">
      <c r="A69" s="231"/>
      <c r="B69" s="239" t="s">
        <v>201</v>
      </c>
      <c r="C69" s="229"/>
      <c r="D69" s="230"/>
      <c r="E69" s="224"/>
      <c r="F69" s="224"/>
      <c r="G69" s="228"/>
      <c r="H69" s="228"/>
    </row>
    <row r="70" spans="1:8" s="227" customFormat="1" ht="13" customHeight="1">
      <c r="A70" s="231"/>
      <c r="B70" s="239" t="s">
        <v>202</v>
      </c>
      <c r="C70" s="229"/>
      <c r="D70" s="230"/>
      <c r="E70" s="224"/>
      <c r="F70" s="224"/>
      <c r="G70" s="228"/>
      <c r="H70" s="228"/>
    </row>
    <row r="71" spans="1:8" s="227" customFormat="1" ht="13" customHeight="1">
      <c r="A71" s="231"/>
      <c r="B71" s="239" t="s">
        <v>203</v>
      </c>
      <c r="C71" s="229"/>
      <c r="D71" s="230"/>
      <c r="E71" s="224"/>
      <c r="F71" s="224"/>
      <c r="G71" s="228"/>
      <c r="H71" s="228"/>
    </row>
    <row r="72" spans="1:8" s="227" customFormat="1" ht="13" customHeight="1">
      <c r="A72" s="231" t="s">
        <v>105</v>
      </c>
      <c r="B72" s="239" t="s">
        <v>204</v>
      </c>
      <c r="C72" s="229"/>
      <c r="D72" s="230"/>
      <c r="E72" s="224"/>
      <c r="F72" s="224"/>
      <c r="G72" s="228"/>
      <c r="H72" s="228"/>
    </row>
    <row r="73" spans="1:8" s="227" customFormat="1" ht="13" customHeight="1">
      <c r="A73" s="231" t="s">
        <v>105</v>
      </c>
      <c r="B73" s="239" t="s">
        <v>205</v>
      </c>
      <c r="C73" s="229"/>
      <c r="D73" s="230"/>
      <c r="E73" s="224"/>
      <c r="F73" s="224"/>
      <c r="G73" s="228"/>
      <c r="H73" s="228"/>
    </row>
    <row r="74" spans="1:8" s="227" customFormat="1" ht="13" customHeight="1">
      <c r="A74" s="231" t="s">
        <v>105</v>
      </c>
      <c r="B74" s="239" t="s">
        <v>206</v>
      </c>
      <c r="C74" s="229"/>
      <c r="D74" s="230"/>
      <c r="E74" s="224"/>
      <c r="F74" s="224"/>
      <c r="G74" s="228"/>
      <c r="H74" s="228"/>
    </row>
    <row r="75" spans="1:8" s="227" customFormat="1" ht="13" customHeight="1">
      <c r="A75" s="231"/>
      <c r="B75" s="239" t="s">
        <v>207</v>
      </c>
      <c r="C75" s="229"/>
      <c r="D75" s="230"/>
      <c r="E75" s="224"/>
      <c r="F75" s="224"/>
      <c r="G75" s="228"/>
      <c r="H75" s="228"/>
    </row>
    <row r="76" spans="1:8" s="227" customFormat="1" ht="13" customHeight="1">
      <c r="A76" s="231" t="s">
        <v>52</v>
      </c>
      <c r="B76" s="226" t="s">
        <v>60</v>
      </c>
      <c r="C76" s="229"/>
      <c r="D76" s="230"/>
      <c r="E76" s="224"/>
      <c r="F76" s="224"/>
      <c r="G76" s="228"/>
      <c r="H76" s="228"/>
    </row>
    <row r="77" spans="1:8" s="166" customFormat="1" ht="12" customHeight="1">
      <c r="A77" s="160"/>
      <c r="B77" s="308"/>
      <c r="C77" s="161"/>
      <c r="D77" s="310"/>
      <c r="E77" s="163"/>
      <c r="F77" s="163"/>
    </row>
    <row r="78" spans="1:8" s="166" customFormat="1" ht="12" customHeight="1">
      <c r="A78" s="165" t="s">
        <v>62</v>
      </c>
      <c r="B78" s="159" t="s">
        <v>347</v>
      </c>
      <c r="C78" s="161"/>
      <c r="D78" s="310"/>
      <c r="E78" s="163"/>
      <c r="F78" s="163"/>
    </row>
    <row r="79" spans="1:8" s="166" customFormat="1" ht="12" customHeight="1">
      <c r="A79" s="298" t="s">
        <v>52</v>
      </c>
      <c r="B79" s="159" t="s">
        <v>348</v>
      </c>
      <c r="C79" s="161" t="s">
        <v>55</v>
      </c>
      <c r="D79" s="310">
        <f>D81*0.1</f>
        <v>12.5</v>
      </c>
      <c r="E79" s="163">
        <v>0</v>
      </c>
      <c r="F79" s="163">
        <f>D79*E79</f>
        <v>0</v>
      </c>
    </row>
    <row r="80" spans="1:8" s="166" customFormat="1" ht="12" customHeight="1">
      <c r="A80" s="298" t="s">
        <v>52</v>
      </c>
      <c r="B80" s="129" t="s">
        <v>349</v>
      </c>
      <c r="C80" s="161" t="s">
        <v>55</v>
      </c>
      <c r="D80" s="310">
        <f>D81*0.1</f>
        <v>12.5</v>
      </c>
      <c r="E80" s="163">
        <v>0</v>
      </c>
      <c r="F80" s="163">
        <f>D80*E80</f>
        <v>0</v>
      </c>
    </row>
    <row r="81" spans="1:6" s="166" customFormat="1" ht="12" customHeight="1">
      <c r="A81" s="160" t="s">
        <v>52</v>
      </c>
      <c r="B81" s="164" t="s">
        <v>350</v>
      </c>
      <c r="C81" s="161" t="s">
        <v>55</v>
      </c>
      <c r="D81" s="310">
        <f>D87</f>
        <v>125</v>
      </c>
      <c r="E81" s="163">
        <v>0</v>
      </c>
      <c r="F81" s="163">
        <f>D81*E81</f>
        <v>0</v>
      </c>
    </row>
    <row r="82" spans="1:6" s="166" customFormat="1" ht="12" customHeight="1">
      <c r="A82" s="160"/>
      <c r="B82" s="164" t="s">
        <v>351</v>
      </c>
      <c r="C82" s="161"/>
      <c r="D82" s="162"/>
      <c r="E82" s="163"/>
      <c r="F82" s="163"/>
    </row>
    <row r="83" spans="1:6" s="166" customFormat="1" ht="12" customHeight="1">
      <c r="A83" s="160"/>
      <c r="B83" s="159" t="s">
        <v>352</v>
      </c>
      <c r="C83" s="161"/>
      <c r="D83" s="162"/>
      <c r="E83" s="163"/>
      <c r="F83" s="163"/>
    </row>
    <row r="84" spans="1:6" s="166" customFormat="1" ht="12" customHeight="1">
      <c r="A84" s="160" t="s">
        <v>52</v>
      </c>
      <c r="B84" s="159" t="s">
        <v>353</v>
      </c>
      <c r="C84" s="161" t="s">
        <v>59</v>
      </c>
      <c r="D84" s="310">
        <f>3.6*4+3.5*8+25+2.1</f>
        <v>69.5</v>
      </c>
      <c r="E84" s="163">
        <v>0</v>
      </c>
      <c r="F84" s="163">
        <f>D84*E84</f>
        <v>0</v>
      </c>
    </row>
    <row r="85" spans="1:6" s="166" customFormat="1" ht="12" customHeight="1">
      <c r="A85" s="160"/>
      <c r="B85" s="159" t="s">
        <v>354</v>
      </c>
      <c r="C85" s="161"/>
      <c r="D85" s="162"/>
      <c r="E85" s="163"/>
      <c r="F85" s="163"/>
    </row>
    <row r="86" spans="1:6" s="166" customFormat="1" ht="12" customHeight="1">
      <c r="A86" s="160"/>
      <c r="B86" s="159" t="s">
        <v>355</v>
      </c>
      <c r="C86" s="161"/>
      <c r="D86" s="162"/>
      <c r="E86" s="163"/>
      <c r="F86" s="163"/>
    </row>
    <row r="87" spans="1:6" s="166" customFormat="1" ht="12" customHeight="1">
      <c r="A87" s="160" t="s">
        <v>52</v>
      </c>
      <c r="B87" s="159" t="s">
        <v>356</v>
      </c>
      <c r="C87" s="161" t="s">
        <v>55</v>
      </c>
      <c r="D87" s="310">
        <f>5.4*4+6.3*8+50+3</f>
        <v>125</v>
      </c>
      <c r="E87" s="163">
        <v>0</v>
      </c>
      <c r="F87" s="163">
        <f>D87*E87</f>
        <v>0</v>
      </c>
    </row>
    <row r="88" spans="1:6" s="166" customFormat="1" ht="12" customHeight="1">
      <c r="A88" s="160"/>
      <c r="B88" s="159" t="s">
        <v>357</v>
      </c>
      <c r="C88" s="161"/>
      <c r="D88" s="162"/>
      <c r="E88" s="163"/>
      <c r="F88" s="163"/>
    </row>
    <row r="89" spans="1:6" s="166" customFormat="1" ht="12" customHeight="1">
      <c r="A89" s="160"/>
      <c r="B89" s="159" t="s">
        <v>358</v>
      </c>
      <c r="C89" s="161"/>
      <c r="D89" s="162"/>
      <c r="E89" s="163"/>
      <c r="F89" s="163"/>
    </row>
    <row r="90" spans="1:6" s="166" customFormat="1" ht="12" customHeight="1">
      <c r="A90" s="160" t="s">
        <v>52</v>
      </c>
      <c r="B90" s="159" t="s">
        <v>60</v>
      </c>
      <c r="C90" s="161"/>
      <c r="D90" s="162"/>
      <c r="E90" s="163"/>
      <c r="F90" s="163"/>
    </row>
    <row r="91" spans="1:6" s="223" customFormat="1" ht="13" customHeight="1">
      <c r="A91" s="218"/>
      <c r="B91" s="226"/>
      <c r="C91" s="220"/>
      <c r="D91" s="240"/>
      <c r="E91" s="222"/>
      <c r="F91" s="222"/>
    </row>
    <row r="92" spans="1:6" s="223" customFormat="1" ht="13" customHeight="1">
      <c r="A92" s="242" t="s">
        <v>64</v>
      </c>
      <c r="B92" s="243" t="s">
        <v>68</v>
      </c>
      <c r="C92" s="220" t="s">
        <v>59</v>
      </c>
      <c r="D92" s="240">
        <f>16*4+1.5*16</f>
        <v>88</v>
      </c>
      <c r="E92" s="222">
        <v>0</v>
      </c>
      <c r="F92" s="222">
        <f>D92*E92</f>
        <v>0</v>
      </c>
    </row>
    <row r="93" spans="1:6" s="223" customFormat="1" ht="13" customHeight="1">
      <c r="A93" s="233" t="s">
        <v>52</v>
      </c>
      <c r="B93" s="243" t="s">
        <v>208</v>
      </c>
      <c r="C93" s="220"/>
      <c r="D93" s="240"/>
      <c r="E93" s="222"/>
      <c r="F93" s="222"/>
    </row>
    <row r="94" spans="1:6" s="223" customFormat="1" ht="13" customHeight="1">
      <c r="A94" s="233"/>
      <c r="B94" s="243" t="s">
        <v>209</v>
      </c>
      <c r="C94" s="220"/>
      <c r="D94" s="240"/>
      <c r="E94" s="222"/>
      <c r="F94" s="222"/>
    </row>
    <row r="95" spans="1:6" s="223" customFormat="1" ht="13" customHeight="1">
      <c r="A95" s="233"/>
      <c r="B95" s="243" t="s">
        <v>210</v>
      </c>
      <c r="C95" s="220"/>
      <c r="D95" s="240"/>
      <c r="E95" s="222"/>
      <c r="F95" s="222"/>
    </row>
    <row r="96" spans="1:6" s="223" customFormat="1" ht="13" customHeight="1">
      <c r="A96" s="231" t="s">
        <v>105</v>
      </c>
      <c r="B96" s="225" t="s">
        <v>390</v>
      </c>
      <c r="C96" s="220"/>
      <c r="D96" s="220"/>
      <c r="E96" s="222"/>
      <c r="F96" s="222"/>
    </row>
    <row r="97" spans="1:7" s="223" customFormat="1" ht="13" customHeight="1">
      <c r="A97" s="233" t="s">
        <v>52</v>
      </c>
      <c r="B97" s="226" t="s">
        <v>60</v>
      </c>
      <c r="C97" s="220"/>
      <c r="D97" s="240"/>
      <c r="E97" s="222"/>
      <c r="F97" s="222"/>
    </row>
    <row r="98" spans="1:7" s="166" customFormat="1" ht="12" customHeight="1">
      <c r="A98" s="298"/>
      <c r="B98" s="308"/>
      <c r="C98" s="161"/>
      <c r="D98" s="310"/>
      <c r="E98" s="163"/>
      <c r="F98" s="163"/>
    </row>
    <row r="99" spans="1:7" s="166" customFormat="1" ht="12" customHeight="1">
      <c r="A99" s="315" t="s">
        <v>113</v>
      </c>
      <c r="B99" s="159" t="s">
        <v>415</v>
      </c>
      <c r="C99" s="100" t="s">
        <v>55</v>
      </c>
      <c r="D99" s="105">
        <f>(3.85*1.25+(1.25+3.85+1.25+3.85)*0.15)</f>
        <v>6.3424999999999994</v>
      </c>
      <c r="E99" s="101">
        <v>0</v>
      </c>
      <c r="F99" s="101">
        <f t="shared" ref="F99" si="1">D99*E99</f>
        <v>0</v>
      </c>
    </row>
    <row r="100" spans="1:7" s="166" customFormat="1" ht="12" customHeight="1">
      <c r="A100" s="212" t="s">
        <v>105</v>
      </c>
      <c r="B100" s="168" t="s">
        <v>416</v>
      </c>
      <c r="C100" s="100"/>
      <c r="D100" s="107"/>
      <c r="E100" s="101"/>
      <c r="F100" s="101"/>
    </row>
    <row r="101" spans="1:7" s="166" customFormat="1" ht="12" customHeight="1">
      <c r="A101" s="99" t="s">
        <v>52</v>
      </c>
      <c r="B101" s="129" t="s">
        <v>368</v>
      </c>
      <c r="C101" s="100"/>
      <c r="D101" s="107"/>
      <c r="E101" s="101"/>
      <c r="F101" s="101"/>
    </row>
    <row r="102" spans="1:7" s="166" customFormat="1" ht="12" customHeight="1">
      <c r="A102" s="99" t="s">
        <v>105</v>
      </c>
      <c r="B102" s="129" t="s">
        <v>371</v>
      </c>
      <c r="C102" s="100"/>
      <c r="D102" s="107"/>
      <c r="E102" s="101"/>
      <c r="F102" s="101"/>
    </row>
    <row r="103" spans="1:7" s="166" customFormat="1" ht="12" customHeight="1">
      <c r="A103" s="99"/>
      <c r="B103" s="129" t="s">
        <v>369</v>
      </c>
      <c r="C103" s="100"/>
      <c r="D103" s="107"/>
      <c r="E103" s="101"/>
      <c r="F103" s="101"/>
    </row>
    <row r="104" spans="1:7" s="166" customFormat="1" ht="12" customHeight="1">
      <c r="A104" s="99" t="s">
        <v>105</v>
      </c>
      <c r="B104" s="129" t="s">
        <v>370</v>
      </c>
      <c r="C104" s="100"/>
      <c r="D104" s="107"/>
      <c r="E104" s="101"/>
      <c r="F104" s="101"/>
    </row>
    <row r="105" spans="1:7" s="166" customFormat="1" ht="12" customHeight="1">
      <c r="A105" s="99" t="s">
        <v>52</v>
      </c>
      <c r="B105" s="159" t="s">
        <v>60</v>
      </c>
      <c r="C105" s="317"/>
      <c r="D105" s="318"/>
      <c r="E105" s="319"/>
      <c r="F105" s="320"/>
    </row>
    <row r="106" spans="1:7" s="227" customFormat="1" ht="13" customHeight="1">
      <c r="A106" s="231"/>
      <c r="B106" s="226"/>
      <c r="C106" s="229"/>
      <c r="D106" s="230"/>
      <c r="E106" s="224"/>
      <c r="F106" s="224"/>
    </row>
    <row r="107" spans="1:7" s="108" customFormat="1" ht="13" customHeight="1">
      <c r="A107" s="165" t="s">
        <v>114</v>
      </c>
      <c r="B107" s="159" t="s">
        <v>401</v>
      </c>
      <c r="C107" s="161" t="s">
        <v>63</v>
      </c>
      <c r="D107" s="337">
        <v>5</v>
      </c>
      <c r="E107" s="163">
        <v>0</v>
      </c>
      <c r="F107" s="163">
        <f>D107*E107</f>
        <v>0</v>
      </c>
      <c r="G107" s="335"/>
    </row>
    <row r="108" spans="1:7" s="108" customFormat="1" ht="13" customHeight="1">
      <c r="A108" s="316"/>
      <c r="B108" s="307" t="s">
        <v>400</v>
      </c>
      <c r="C108" s="161" t="s">
        <v>59</v>
      </c>
      <c r="D108" s="310">
        <f>2.8*4+3.5</f>
        <v>14.7</v>
      </c>
      <c r="E108" s="163">
        <v>0</v>
      </c>
      <c r="F108" s="163">
        <f>D108*E108</f>
        <v>0</v>
      </c>
      <c r="G108" s="335"/>
    </row>
    <row r="109" spans="1:7" s="108" customFormat="1" ht="13" customHeight="1">
      <c r="A109" s="160" t="s">
        <v>52</v>
      </c>
      <c r="B109" s="159" t="s">
        <v>60</v>
      </c>
      <c r="C109" s="161"/>
      <c r="D109" s="162"/>
      <c r="E109" s="163"/>
      <c r="F109" s="163"/>
    </row>
    <row r="110" spans="1:7" ht="13" customHeight="1">
      <c r="A110" s="207"/>
      <c r="B110" s="208"/>
      <c r="C110" s="209"/>
      <c r="D110" s="210"/>
      <c r="E110" s="209"/>
      <c r="F110" s="209"/>
    </row>
    <row r="111" spans="1:7" ht="13" customHeight="1" thickBot="1">
      <c r="A111" s="244"/>
      <c r="B111" s="245" t="s">
        <v>69</v>
      </c>
      <c r="C111" s="113"/>
      <c r="D111" s="115"/>
      <c r="E111" s="116"/>
      <c r="F111" s="116">
        <f>SUM(F51:F110)</f>
        <v>0</v>
      </c>
    </row>
    <row r="112" spans="1:7" ht="13" customHeight="1" thickTop="1"/>
    <row r="115" spans="1:14" s="223" customFormat="1" ht="13" customHeight="1">
      <c r="A115" s="180" t="s">
        <v>61</v>
      </c>
      <c r="B115" s="246" t="s">
        <v>72</v>
      </c>
      <c r="C115" s="220"/>
      <c r="D115" s="221"/>
      <c r="E115" s="222"/>
      <c r="F115" s="222"/>
    </row>
    <row r="116" spans="1:14" s="223" customFormat="1" ht="13" customHeight="1" thickBot="1">
      <c r="A116" s="182" t="s">
        <v>44</v>
      </c>
      <c r="B116" s="183" t="s">
        <v>46</v>
      </c>
      <c r="C116" s="184" t="s">
        <v>47</v>
      </c>
      <c r="D116" s="185" t="s">
        <v>100</v>
      </c>
      <c r="E116" s="186" t="s">
        <v>48</v>
      </c>
      <c r="F116" s="186" t="s">
        <v>49</v>
      </c>
    </row>
    <row r="117" spans="1:14" s="223" customFormat="1" ht="13" customHeight="1" thickTop="1">
      <c r="A117" s="218"/>
      <c r="B117" s="226"/>
      <c r="C117" s="220"/>
      <c r="D117" s="221"/>
      <c r="E117" s="247"/>
      <c r="F117" s="222"/>
    </row>
    <row r="118" spans="1:14" s="223" customFormat="1" ht="13" customHeight="1">
      <c r="A118" s="241" t="s">
        <v>50</v>
      </c>
      <c r="B118" s="248" t="s">
        <v>73</v>
      </c>
      <c r="C118" s="249"/>
      <c r="D118" s="250"/>
      <c r="E118" s="222"/>
      <c r="F118" s="222"/>
      <c r="J118" s="241"/>
      <c r="K118" s="241"/>
      <c r="L118" s="241"/>
      <c r="M118" s="241"/>
      <c r="N118" s="241"/>
    </row>
    <row r="119" spans="1:14" s="223" customFormat="1" ht="13" customHeight="1">
      <c r="A119" s="218" t="s">
        <v>52</v>
      </c>
      <c r="B119" s="219" t="s">
        <v>211</v>
      </c>
      <c r="C119" s="220"/>
      <c r="D119" s="221"/>
      <c r="E119" s="222"/>
      <c r="F119" s="222"/>
      <c r="I119" s="241"/>
      <c r="J119" s="241"/>
      <c r="K119" s="241"/>
      <c r="L119" s="241"/>
      <c r="M119" s="241"/>
      <c r="N119" s="241"/>
    </row>
    <row r="120" spans="1:14" s="223" customFormat="1" ht="13" customHeight="1">
      <c r="A120" s="218"/>
      <c r="B120" s="219" t="s">
        <v>212</v>
      </c>
      <c r="C120" s="220"/>
      <c r="D120" s="221"/>
      <c r="E120" s="222"/>
      <c r="F120" s="222"/>
      <c r="I120" s="241"/>
      <c r="J120" s="241"/>
      <c r="K120" s="241"/>
      <c r="L120" s="241"/>
      <c r="M120" s="241"/>
      <c r="N120" s="241"/>
    </row>
    <row r="121" spans="1:14" s="223" customFormat="1" ht="13" customHeight="1">
      <c r="A121" s="218" t="s">
        <v>105</v>
      </c>
      <c r="B121" s="219" t="s">
        <v>385</v>
      </c>
      <c r="C121" s="249" t="s">
        <v>59</v>
      </c>
      <c r="D121" s="250">
        <f>Sheet1!N29</f>
        <v>145.69999999999999</v>
      </c>
      <c r="E121" s="222">
        <v>0</v>
      </c>
      <c r="F121" s="222">
        <f>D121*E121</f>
        <v>0</v>
      </c>
      <c r="G121" s="241"/>
      <c r="H121" s="241"/>
      <c r="I121" s="241"/>
      <c r="J121" s="241"/>
      <c r="K121" s="241"/>
      <c r="L121" s="241"/>
      <c r="M121" s="241"/>
      <c r="N121" s="241"/>
    </row>
    <row r="122" spans="1:14" s="223" customFormat="1" ht="13" customHeight="1">
      <c r="A122" s="218" t="s">
        <v>105</v>
      </c>
      <c r="B122" s="219" t="s">
        <v>402</v>
      </c>
      <c r="C122" s="249" t="s">
        <v>59</v>
      </c>
      <c r="D122" s="250">
        <f>Sheet1!O29</f>
        <v>27.259999999999998</v>
      </c>
      <c r="E122" s="222">
        <v>0</v>
      </c>
      <c r="F122" s="222">
        <f>D122*E122</f>
        <v>0</v>
      </c>
      <c r="G122" s="241"/>
      <c r="H122" s="241"/>
      <c r="I122" s="241"/>
      <c r="J122" s="241"/>
      <c r="K122" s="241"/>
      <c r="L122" s="241"/>
      <c r="M122" s="241"/>
      <c r="N122" s="241"/>
    </row>
    <row r="123" spans="1:14" s="223" customFormat="1" ht="13" customHeight="1">
      <c r="A123" s="218" t="s">
        <v>52</v>
      </c>
      <c r="B123" s="219" t="s">
        <v>213</v>
      </c>
      <c r="C123" s="220"/>
      <c r="D123" s="221"/>
      <c r="E123" s="222"/>
      <c r="F123" s="222"/>
      <c r="I123" s="241"/>
      <c r="J123" s="241"/>
      <c r="K123" s="241"/>
      <c r="L123" s="241"/>
      <c r="M123" s="241"/>
      <c r="N123" s="241"/>
    </row>
    <row r="124" spans="1:14" s="223" customFormat="1" ht="13" customHeight="1">
      <c r="A124" s="218"/>
      <c r="B124" s="219" t="s">
        <v>214</v>
      </c>
      <c r="C124" s="220"/>
      <c r="D124" s="221"/>
      <c r="E124" s="222"/>
      <c r="F124" s="222"/>
      <c r="I124" s="241"/>
      <c r="J124" s="241"/>
      <c r="K124" s="241"/>
      <c r="L124" s="241"/>
      <c r="M124" s="241"/>
      <c r="N124" s="241"/>
    </row>
    <row r="125" spans="1:14" s="223" customFormat="1" ht="13" customHeight="1">
      <c r="A125" s="218"/>
      <c r="B125" s="219" t="s">
        <v>215</v>
      </c>
      <c r="C125" s="220"/>
      <c r="D125" s="221"/>
      <c r="E125" s="222"/>
      <c r="F125" s="222"/>
      <c r="I125" s="241"/>
      <c r="J125" s="241"/>
      <c r="K125" s="241"/>
      <c r="L125" s="241"/>
      <c r="M125" s="241"/>
      <c r="N125" s="241"/>
    </row>
    <row r="126" spans="1:14" s="223" customFormat="1" ht="13" customHeight="1">
      <c r="A126" s="218" t="s">
        <v>105</v>
      </c>
      <c r="B126" s="219" t="s">
        <v>216</v>
      </c>
      <c r="C126" s="220"/>
      <c r="D126" s="221"/>
      <c r="E126" s="222"/>
      <c r="F126" s="222"/>
      <c r="J126" s="241"/>
      <c r="K126" s="241"/>
      <c r="L126" s="241"/>
      <c r="M126" s="241"/>
      <c r="N126" s="241"/>
    </row>
    <row r="127" spans="1:14" s="223" customFormat="1" ht="13" customHeight="1">
      <c r="A127" s="218" t="s">
        <v>105</v>
      </c>
      <c r="B127" s="225" t="s">
        <v>217</v>
      </c>
      <c r="C127" s="220"/>
      <c r="D127" s="221"/>
      <c r="E127" s="222"/>
      <c r="F127" s="222"/>
      <c r="J127" s="241"/>
      <c r="K127" s="241"/>
      <c r="L127" s="241"/>
      <c r="M127" s="241"/>
      <c r="N127" s="241"/>
    </row>
    <row r="128" spans="1:14" s="223" customFormat="1" ht="13" customHeight="1">
      <c r="A128" s="218"/>
      <c r="B128" s="225" t="s">
        <v>218</v>
      </c>
      <c r="C128" s="220"/>
      <c r="D128" s="221"/>
      <c r="E128" s="222"/>
      <c r="F128" s="222"/>
      <c r="J128" s="241"/>
      <c r="K128" s="241"/>
      <c r="L128" s="241"/>
      <c r="M128" s="241"/>
      <c r="N128" s="241"/>
    </row>
    <row r="129" spans="1:14" s="223" customFormat="1" ht="13" customHeight="1">
      <c r="A129" s="218"/>
      <c r="B129" s="225" t="s">
        <v>219</v>
      </c>
      <c r="C129" s="220"/>
      <c r="D129" s="221"/>
      <c r="E129" s="222"/>
      <c r="F129" s="222"/>
      <c r="J129" s="241"/>
      <c r="K129" s="241"/>
      <c r="L129" s="241"/>
      <c r="M129" s="241"/>
      <c r="N129" s="241"/>
    </row>
    <row r="130" spans="1:14" s="223" customFormat="1" ht="13" customHeight="1">
      <c r="A130" s="218" t="s">
        <v>105</v>
      </c>
      <c r="B130" s="225" t="s">
        <v>328</v>
      </c>
      <c r="C130" s="220"/>
      <c r="D130" s="221"/>
      <c r="E130" s="222"/>
      <c r="F130" s="222"/>
      <c r="J130" s="241"/>
      <c r="K130" s="241"/>
      <c r="L130" s="241"/>
      <c r="M130" s="241"/>
      <c r="N130" s="241"/>
    </row>
    <row r="131" spans="1:14" s="223" customFormat="1" ht="13" customHeight="1">
      <c r="A131" s="218" t="s">
        <v>105</v>
      </c>
      <c r="B131" s="225" t="s">
        <v>327</v>
      </c>
      <c r="C131" s="220"/>
      <c r="D131" s="221"/>
      <c r="E131" s="222"/>
      <c r="F131" s="222"/>
      <c r="J131" s="241"/>
      <c r="K131" s="241"/>
      <c r="L131" s="241"/>
      <c r="M131" s="241"/>
      <c r="N131" s="241"/>
    </row>
    <row r="132" spans="1:14" s="223" customFormat="1" ht="13" customHeight="1">
      <c r="A132" s="218" t="s">
        <v>52</v>
      </c>
      <c r="B132" s="226" t="s">
        <v>414</v>
      </c>
      <c r="C132" s="220"/>
      <c r="D132" s="221"/>
      <c r="E132" s="222"/>
      <c r="F132" s="222"/>
    </row>
    <row r="133" spans="1:14" s="223" customFormat="1" ht="13" customHeight="1">
      <c r="A133" s="218" t="s">
        <v>52</v>
      </c>
      <c r="B133" s="226" t="s">
        <v>60</v>
      </c>
      <c r="C133" s="220"/>
      <c r="D133" s="221"/>
      <c r="E133" s="222"/>
      <c r="F133" s="222"/>
    </row>
    <row r="134" spans="1:14" s="223" customFormat="1" ht="13" customHeight="1">
      <c r="B134" s="225"/>
      <c r="C134" s="220"/>
      <c r="D134" s="221"/>
      <c r="E134" s="220"/>
      <c r="F134" s="220"/>
    </row>
    <row r="135" spans="1:14" s="223" customFormat="1" ht="13" customHeight="1" thickBot="1">
      <c r="A135" s="251"/>
      <c r="B135" s="252" t="s">
        <v>74</v>
      </c>
      <c r="C135" s="253"/>
      <c r="D135" s="254"/>
      <c r="E135" s="255"/>
      <c r="F135" s="255">
        <f>SUM(F117:F134)</f>
        <v>0</v>
      </c>
    </row>
    <row r="136" spans="1:14" ht="13" customHeight="1" thickTop="1"/>
    <row r="139" spans="1:14" ht="13" customHeight="1">
      <c r="A139" s="180" t="s">
        <v>62</v>
      </c>
      <c r="B139" s="179" t="s">
        <v>121</v>
      </c>
      <c r="E139" s="181"/>
      <c r="F139" s="181"/>
    </row>
    <row r="140" spans="1:14" ht="13" customHeight="1" thickBot="1">
      <c r="A140" s="182" t="s">
        <v>44</v>
      </c>
      <c r="B140" s="183" t="s">
        <v>46</v>
      </c>
      <c r="C140" s="184" t="s">
        <v>47</v>
      </c>
      <c r="D140" s="185" t="s">
        <v>100</v>
      </c>
      <c r="E140" s="186" t="s">
        <v>48</v>
      </c>
      <c r="F140" s="186" t="s">
        <v>49</v>
      </c>
    </row>
    <row r="141" spans="1:14" ht="13" customHeight="1" thickTop="1">
      <c r="A141" s="214"/>
    </row>
    <row r="142" spans="1:14" s="112" customFormat="1" ht="13" customHeight="1">
      <c r="A142" s="112" t="s">
        <v>50</v>
      </c>
      <c r="B142" s="299" t="s">
        <v>417</v>
      </c>
      <c r="C142" s="118"/>
      <c r="D142" s="119"/>
      <c r="E142" s="121"/>
      <c r="F142" s="121"/>
    </row>
    <row r="143" spans="1:14" s="112" customFormat="1" ht="13" customHeight="1">
      <c r="A143" s="300" t="s">
        <v>105</v>
      </c>
      <c r="B143" s="301" t="s">
        <v>403</v>
      </c>
      <c r="C143" s="118" t="s">
        <v>59</v>
      </c>
      <c r="D143" s="119">
        <f>25+11.5+1.5*4+3.1*6+3.5*3</f>
        <v>71.599999999999994</v>
      </c>
      <c r="E143" s="121">
        <v>0</v>
      </c>
      <c r="F143" s="121">
        <f>D143*E143</f>
        <v>0</v>
      </c>
    </row>
    <row r="144" spans="1:14" s="112" customFormat="1" ht="13" customHeight="1">
      <c r="A144" s="300" t="s">
        <v>105</v>
      </c>
      <c r="B144" s="301" t="s">
        <v>384</v>
      </c>
      <c r="C144" s="118" t="s">
        <v>59</v>
      </c>
      <c r="D144" s="119">
        <f>1*4+8*2+7*2+1.8*2</f>
        <v>37.6</v>
      </c>
      <c r="E144" s="121">
        <v>0</v>
      </c>
      <c r="F144" s="121">
        <f>D144*E144</f>
        <v>0</v>
      </c>
    </row>
    <row r="145" spans="1:7" s="108" customFormat="1">
      <c r="A145" s="300" t="s">
        <v>52</v>
      </c>
      <c r="B145" s="302" t="s">
        <v>343</v>
      </c>
      <c r="C145" s="303"/>
      <c r="D145" s="304"/>
      <c r="E145" s="305"/>
      <c r="F145" s="305"/>
    </row>
    <row r="146" spans="1:7" s="112" customFormat="1" ht="13" customHeight="1">
      <c r="A146" s="300"/>
      <c r="B146" s="306" t="s">
        <v>342</v>
      </c>
      <c r="C146" s="118"/>
      <c r="D146" s="119"/>
      <c r="E146" s="121"/>
      <c r="F146" s="121"/>
    </row>
    <row r="147" spans="1:7" s="112" customFormat="1" ht="13" customHeight="1">
      <c r="A147" s="300" t="s">
        <v>52</v>
      </c>
      <c r="B147" s="149" t="s">
        <v>60</v>
      </c>
      <c r="C147" s="118"/>
      <c r="D147" s="119"/>
      <c r="E147" s="121"/>
      <c r="F147" s="121"/>
    </row>
    <row r="148" spans="1:7" s="166" customFormat="1" ht="12" customHeight="1">
      <c r="A148" s="99"/>
      <c r="B148" s="307"/>
      <c r="C148" s="100"/>
      <c r="D148" s="105"/>
      <c r="E148" s="106"/>
      <c r="F148" s="101"/>
    </row>
    <row r="149" spans="1:7" s="166" customFormat="1" ht="12" customHeight="1">
      <c r="A149" s="166" t="s">
        <v>54</v>
      </c>
      <c r="B149" s="308" t="s">
        <v>344</v>
      </c>
      <c r="C149" s="161" t="s">
        <v>59</v>
      </c>
      <c r="D149" s="162">
        <f>4.1+5.3*8+5.4*4</f>
        <v>68.099999999999994</v>
      </c>
      <c r="E149" s="163">
        <v>0</v>
      </c>
      <c r="F149" s="163">
        <f>D149*E149</f>
        <v>0</v>
      </c>
    </row>
    <row r="150" spans="1:7" s="166" customFormat="1" ht="12" customHeight="1">
      <c r="A150" s="298"/>
      <c r="B150" s="309" t="s">
        <v>345</v>
      </c>
      <c r="C150" s="161"/>
      <c r="D150" s="161"/>
      <c r="E150" s="163"/>
      <c r="F150" s="163"/>
    </row>
    <row r="151" spans="1:7" s="166" customFormat="1" ht="12" customHeight="1">
      <c r="A151" s="298" t="s">
        <v>105</v>
      </c>
      <c r="B151" s="309" t="s">
        <v>346</v>
      </c>
      <c r="C151" s="161"/>
      <c r="D151" s="161"/>
      <c r="E151" s="163"/>
      <c r="F151" s="163"/>
    </row>
    <row r="152" spans="1:7" s="166" customFormat="1" ht="12" customHeight="1">
      <c r="A152" s="298" t="s">
        <v>52</v>
      </c>
      <c r="B152" s="159" t="s">
        <v>60</v>
      </c>
      <c r="C152" s="161"/>
      <c r="D152" s="161"/>
      <c r="E152" s="163"/>
      <c r="F152" s="163"/>
    </row>
    <row r="153" spans="1:7" s="227" customFormat="1" ht="13" customHeight="1">
      <c r="A153" s="231"/>
      <c r="B153" s="225"/>
      <c r="C153" s="229"/>
      <c r="D153" s="256"/>
      <c r="E153" s="257"/>
      <c r="F153" s="224"/>
    </row>
    <row r="154" spans="1:7" s="321" customFormat="1" ht="13" customHeight="1">
      <c r="A154" s="321" t="s">
        <v>61</v>
      </c>
      <c r="B154" s="322" t="s">
        <v>372</v>
      </c>
      <c r="C154" s="323" t="s">
        <v>51</v>
      </c>
      <c r="D154" s="323">
        <v>1</v>
      </c>
      <c r="E154" s="324">
        <v>0</v>
      </c>
      <c r="F154" s="324">
        <f>D154*E154</f>
        <v>0</v>
      </c>
    </row>
    <row r="155" spans="1:7" s="321" customFormat="1" ht="13" customHeight="1">
      <c r="A155" s="234" t="s">
        <v>105</v>
      </c>
      <c r="B155" s="322" t="s">
        <v>443</v>
      </c>
      <c r="C155" s="323"/>
      <c r="D155" s="323"/>
      <c r="E155" s="324"/>
      <c r="F155" s="324"/>
    </row>
    <row r="156" spans="1:7" s="321" customFormat="1" ht="13" customHeight="1">
      <c r="A156" s="234" t="s">
        <v>105</v>
      </c>
      <c r="B156" s="325" t="s">
        <v>373</v>
      </c>
      <c r="C156" s="326"/>
      <c r="D156" s="327"/>
      <c r="E156" s="324"/>
      <c r="F156" s="324"/>
    </row>
    <row r="157" spans="1:7" s="321" customFormat="1" ht="13" customHeight="1">
      <c r="A157" s="234"/>
      <c r="B157" s="211" t="s">
        <v>374</v>
      </c>
      <c r="C157" s="328"/>
      <c r="D157" s="329"/>
      <c r="E157" s="330"/>
      <c r="F157" s="330"/>
    </row>
    <row r="158" spans="1:7" s="321" customFormat="1" ht="13" customHeight="1">
      <c r="A158" s="234" t="s">
        <v>105</v>
      </c>
      <c r="B158" s="211" t="s">
        <v>375</v>
      </c>
      <c r="C158" s="326"/>
      <c r="D158" s="327"/>
      <c r="E158" s="324"/>
      <c r="F158" s="324"/>
    </row>
    <row r="159" spans="1:7" s="313" customFormat="1" ht="13" customHeight="1">
      <c r="A159" s="234" t="s">
        <v>105</v>
      </c>
      <c r="B159" s="211" t="s">
        <v>376</v>
      </c>
      <c r="C159" s="326"/>
      <c r="D159" s="327"/>
      <c r="E159" s="324"/>
      <c r="F159" s="324"/>
      <c r="G159" s="167"/>
    </row>
    <row r="160" spans="1:7" s="313" customFormat="1" ht="13" customHeight="1">
      <c r="A160" s="192" t="s">
        <v>105</v>
      </c>
      <c r="B160" s="169" t="s">
        <v>377</v>
      </c>
      <c r="C160" s="326"/>
      <c r="D160" s="327"/>
      <c r="E160" s="324"/>
      <c r="F160" s="324"/>
      <c r="G160" s="167"/>
    </row>
    <row r="161" spans="1:7" s="313" customFormat="1" ht="13" customHeight="1">
      <c r="A161" s="212"/>
      <c r="B161" s="312" t="s">
        <v>378</v>
      </c>
      <c r="C161" s="323"/>
      <c r="D161" s="331"/>
      <c r="E161" s="324"/>
      <c r="F161" s="324"/>
      <c r="G161" s="167"/>
    </row>
    <row r="162" spans="1:7" s="313" customFormat="1" ht="13" customHeight="1">
      <c r="A162" s="234" t="s">
        <v>105</v>
      </c>
      <c r="B162" s="211" t="s">
        <v>380</v>
      </c>
      <c r="C162" s="326"/>
      <c r="D162" s="327"/>
      <c r="E162" s="324"/>
      <c r="F162" s="324"/>
      <c r="G162" s="167"/>
    </row>
    <row r="163" spans="1:7" s="213" customFormat="1" ht="13" customHeight="1">
      <c r="A163" s="234" t="s">
        <v>52</v>
      </c>
      <c r="B163" s="314" t="s">
        <v>363</v>
      </c>
      <c r="C163" s="190"/>
      <c r="D163" s="238"/>
      <c r="E163" s="271"/>
      <c r="F163" s="191"/>
    </row>
    <row r="164" spans="1:7" s="227" customFormat="1" ht="13" customHeight="1">
      <c r="A164" s="231"/>
      <c r="B164" s="225"/>
      <c r="C164" s="229"/>
      <c r="D164" s="256"/>
      <c r="E164" s="257"/>
      <c r="F164" s="224"/>
    </row>
    <row r="165" spans="1:7" s="321" customFormat="1" ht="13" customHeight="1">
      <c r="A165" s="321" t="s">
        <v>62</v>
      </c>
      <c r="B165" s="322" t="s">
        <v>379</v>
      </c>
      <c r="C165" s="323" t="s">
        <v>51</v>
      </c>
      <c r="D165" s="323">
        <v>3</v>
      </c>
      <c r="E165" s="324">
        <v>0</v>
      </c>
      <c r="F165" s="324">
        <f>D165*E165</f>
        <v>0</v>
      </c>
    </row>
    <row r="166" spans="1:7" s="321" customFormat="1" ht="13" customHeight="1">
      <c r="A166" s="234" t="s">
        <v>105</v>
      </c>
      <c r="B166" s="322" t="s">
        <v>444</v>
      </c>
      <c r="C166" s="323"/>
      <c r="D166" s="323"/>
      <c r="E166" s="324"/>
      <c r="F166" s="324"/>
    </row>
    <row r="167" spans="1:7" s="321" customFormat="1" ht="13" customHeight="1">
      <c r="A167" s="234" t="s">
        <v>105</v>
      </c>
      <c r="B167" s="325" t="s">
        <v>373</v>
      </c>
      <c r="C167" s="326"/>
      <c r="D167" s="327"/>
      <c r="E167" s="324"/>
      <c r="F167" s="324"/>
    </row>
    <row r="168" spans="1:7" s="321" customFormat="1" ht="13" customHeight="1">
      <c r="A168" s="234"/>
      <c r="B168" s="211" t="s">
        <v>374</v>
      </c>
      <c r="C168" s="328"/>
      <c r="D168" s="329"/>
      <c r="E168" s="330"/>
      <c r="F168" s="330"/>
    </row>
    <row r="169" spans="1:7" s="321" customFormat="1" ht="13" customHeight="1">
      <c r="A169" s="234" t="s">
        <v>105</v>
      </c>
      <c r="B169" s="211" t="s">
        <v>375</v>
      </c>
      <c r="C169" s="326"/>
      <c r="D169" s="327"/>
      <c r="E169" s="324"/>
      <c r="F169" s="324"/>
    </row>
    <row r="170" spans="1:7" s="313" customFormat="1" ht="13" customHeight="1">
      <c r="A170" s="234" t="s">
        <v>105</v>
      </c>
      <c r="B170" s="211" t="s">
        <v>376</v>
      </c>
      <c r="C170" s="326"/>
      <c r="D170" s="327"/>
      <c r="E170" s="324"/>
      <c r="F170" s="324"/>
      <c r="G170" s="167"/>
    </row>
    <row r="171" spans="1:7" s="313" customFormat="1" ht="13" customHeight="1">
      <c r="A171" s="234" t="s">
        <v>105</v>
      </c>
      <c r="B171" s="211" t="s">
        <v>380</v>
      </c>
      <c r="C171" s="326"/>
      <c r="D171" s="327"/>
      <c r="E171" s="324"/>
      <c r="F171" s="324"/>
      <c r="G171" s="167"/>
    </row>
    <row r="172" spans="1:7" s="213" customFormat="1" ht="13" customHeight="1">
      <c r="A172" s="234" t="s">
        <v>52</v>
      </c>
      <c r="B172" s="314" t="s">
        <v>363</v>
      </c>
      <c r="C172" s="190"/>
      <c r="D172" s="238"/>
      <c r="E172" s="271"/>
      <c r="F172" s="191"/>
    </row>
    <row r="173" spans="1:7" s="336" customFormat="1" ht="13" customHeight="1">
      <c r="A173" s="231"/>
      <c r="B173" s="228"/>
      <c r="C173" s="229"/>
      <c r="D173" s="229"/>
      <c r="E173" s="229"/>
      <c r="F173" s="229"/>
      <c r="G173" s="228"/>
    </row>
    <row r="174" spans="1:7" s="227" customFormat="1" ht="13" customHeight="1">
      <c r="A174" s="227" t="s">
        <v>64</v>
      </c>
      <c r="B174" s="226" t="s">
        <v>404</v>
      </c>
      <c r="C174" s="229"/>
      <c r="D174" s="256"/>
      <c r="E174" s="257"/>
      <c r="F174" s="224"/>
    </row>
    <row r="175" spans="1:7" s="227" customFormat="1" ht="13" customHeight="1">
      <c r="A175" s="231" t="s">
        <v>105</v>
      </c>
      <c r="B175" s="226" t="s">
        <v>405</v>
      </c>
      <c r="C175" s="229" t="s">
        <v>59</v>
      </c>
      <c r="D175" s="256">
        <f>(17.1+1.5)*3+3.5*2</f>
        <v>62.800000000000004</v>
      </c>
      <c r="E175" s="257">
        <v>0</v>
      </c>
      <c r="F175" s="224">
        <f>D175*E175</f>
        <v>0</v>
      </c>
    </row>
    <row r="176" spans="1:7" s="227" customFormat="1" ht="13" customHeight="1">
      <c r="A176" s="233" t="s">
        <v>52</v>
      </c>
      <c r="B176" s="226" t="s">
        <v>406</v>
      </c>
      <c r="C176" s="229"/>
      <c r="D176" s="256"/>
      <c r="E176" s="257"/>
      <c r="F176" s="224"/>
    </row>
    <row r="177" spans="1:6" s="227" customFormat="1" ht="13" customHeight="1">
      <c r="A177" s="233"/>
      <c r="B177" s="226" t="s">
        <v>407</v>
      </c>
      <c r="C177" s="229"/>
      <c r="D177" s="256"/>
      <c r="E177" s="257"/>
      <c r="F177" s="224"/>
    </row>
    <row r="178" spans="1:6" s="223" customFormat="1" ht="13" customHeight="1">
      <c r="A178" s="233" t="s">
        <v>52</v>
      </c>
      <c r="B178" s="225" t="s">
        <v>413</v>
      </c>
      <c r="C178" s="220"/>
      <c r="D178" s="221"/>
      <c r="E178" s="220"/>
      <c r="F178" s="220"/>
    </row>
    <row r="179" spans="1:6" s="227" customFormat="1" ht="13" customHeight="1">
      <c r="A179" s="231" t="s">
        <v>52</v>
      </c>
      <c r="B179" s="225" t="s">
        <v>60</v>
      </c>
      <c r="C179" s="229"/>
      <c r="D179" s="256"/>
      <c r="E179" s="257"/>
      <c r="F179" s="224"/>
    </row>
    <row r="180" spans="1:6" ht="13" customHeight="1">
      <c r="A180" s="258"/>
      <c r="B180" s="259"/>
      <c r="C180" s="209"/>
      <c r="D180" s="210"/>
      <c r="E180" s="260"/>
      <c r="F180" s="260"/>
    </row>
    <row r="181" spans="1:6" ht="13" customHeight="1" thickBot="1">
      <c r="A181" s="244"/>
      <c r="B181" s="245" t="s">
        <v>123</v>
      </c>
      <c r="C181" s="113"/>
      <c r="D181" s="115"/>
      <c r="E181" s="116"/>
      <c r="F181" s="116">
        <f>SUM(F141:F180)</f>
        <v>0</v>
      </c>
    </row>
    <row r="182" spans="1:6" ht="13" customHeight="1" thickTop="1"/>
    <row r="185" spans="1:6" ht="13" customHeight="1">
      <c r="A185" s="180" t="s">
        <v>64</v>
      </c>
      <c r="B185" s="179" t="s">
        <v>90</v>
      </c>
      <c r="E185" s="181"/>
      <c r="F185" s="181"/>
    </row>
    <row r="186" spans="1:6" ht="13" customHeight="1" thickBot="1">
      <c r="A186" s="182" t="s">
        <v>44</v>
      </c>
      <c r="B186" s="183" t="s">
        <v>46</v>
      </c>
      <c r="C186" s="184" t="s">
        <v>47</v>
      </c>
      <c r="D186" s="185" t="s">
        <v>100</v>
      </c>
      <c r="E186" s="186" t="s">
        <v>48</v>
      </c>
      <c r="F186" s="186" t="s">
        <v>49</v>
      </c>
    </row>
    <row r="187" spans="1:6" ht="13" customHeight="1" thickTop="1">
      <c r="A187" s="214"/>
    </row>
    <row r="188" spans="1:6" s="223" customFormat="1" ht="13" customHeight="1">
      <c r="A188" s="262" t="s">
        <v>50</v>
      </c>
      <c r="B188" s="226" t="s">
        <v>119</v>
      </c>
      <c r="C188" s="229" t="s">
        <v>59</v>
      </c>
      <c r="D188" s="230">
        <f>(17.1+1.5)*4</f>
        <v>74.400000000000006</v>
      </c>
      <c r="E188" s="257">
        <v>0</v>
      </c>
      <c r="F188" s="224">
        <f>D188*E188</f>
        <v>0</v>
      </c>
    </row>
    <row r="189" spans="1:6" s="223" customFormat="1" ht="13" customHeight="1">
      <c r="A189" s="263" t="s">
        <v>105</v>
      </c>
      <c r="B189" s="226" t="s">
        <v>220</v>
      </c>
      <c r="C189" s="229"/>
      <c r="D189" s="256"/>
      <c r="E189" s="257"/>
      <c r="F189" s="224"/>
    </row>
    <row r="190" spans="1:6" s="223" customFormat="1" ht="13" customHeight="1">
      <c r="A190" s="263"/>
      <c r="B190" s="226" t="s">
        <v>221</v>
      </c>
      <c r="C190" s="229"/>
      <c r="D190" s="256"/>
      <c r="E190" s="257"/>
      <c r="F190" s="224"/>
    </row>
    <row r="191" spans="1:6" s="223" customFormat="1" ht="13" customHeight="1">
      <c r="A191" s="231" t="s">
        <v>105</v>
      </c>
      <c r="B191" s="228" t="s">
        <v>222</v>
      </c>
      <c r="C191" s="229"/>
      <c r="D191" s="256"/>
      <c r="E191" s="257"/>
      <c r="F191" s="224"/>
    </row>
    <row r="192" spans="1:6" s="223" customFormat="1" ht="13" customHeight="1">
      <c r="A192" s="231"/>
      <c r="B192" s="228" t="s">
        <v>223</v>
      </c>
      <c r="C192" s="229"/>
      <c r="D192" s="256"/>
      <c r="E192" s="257"/>
      <c r="F192" s="224"/>
    </row>
    <row r="193" spans="1:6" s="223" customFormat="1" ht="13" customHeight="1">
      <c r="A193" s="263" t="s">
        <v>105</v>
      </c>
      <c r="B193" s="228" t="s">
        <v>224</v>
      </c>
      <c r="C193" s="229"/>
      <c r="D193" s="256"/>
      <c r="E193" s="257"/>
      <c r="F193" s="224"/>
    </row>
    <row r="194" spans="1:6" s="223" customFormat="1" ht="13" customHeight="1">
      <c r="A194" s="233" t="s">
        <v>52</v>
      </c>
      <c r="B194" s="225" t="s">
        <v>361</v>
      </c>
      <c r="C194" s="220"/>
      <c r="D194" s="221"/>
      <c r="E194" s="220"/>
      <c r="F194" s="220"/>
    </row>
    <row r="195" spans="1:6" s="223" customFormat="1" ht="13" customHeight="1">
      <c r="A195" s="233" t="s">
        <v>52</v>
      </c>
      <c r="B195" s="225" t="s">
        <v>60</v>
      </c>
      <c r="C195" s="220"/>
      <c r="D195" s="221"/>
      <c r="E195" s="220"/>
      <c r="F195" s="220"/>
    </row>
    <row r="196" spans="1:6" s="223" customFormat="1" ht="13" customHeight="1">
      <c r="A196" s="233"/>
      <c r="B196" s="225"/>
      <c r="C196" s="220"/>
      <c r="D196" s="221"/>
      <c r="E196" s="220"/>
      <c r="F196" s="220"/>
    </row>
    <row r="197" spans="1:6" ht="13" customHeight="1" thickBot="1">
      <c r="A197" s="251"/>
      <c r="B197" s="252" t="s">
        <v>101</v>
      </c>
      <c r="C197" s="253"/>
      <c r="D197" s="254"/>
      <c r="E197" s="255"/>
      <c r="F197" s="255">
        <f>SUM(F187:F196)</f>
        <v>0</v>
      </c>
    </row>
    <row r="198" spans="1:6" ht="13" customHeight="1" thickTop="1"/>
    <row r="201" spans="1:6" ht="13" customHeight="1">
      <c r="A201" s="180" t="s">
        <v>113</v>
      </c>
      <c r="B201" s="179" t="s">
        <v>111</v>
      </c>
      <c r="E201" s="181"/>
      <c r="F201" s="181"/>
    </row>
    <row r="202" spans="1:6" ht="13" customHeight="1" thickBot="1">
      <c r="A202" s="182" t="s">
        <v>44</v>
      </c>
      <c r="B202" s="183" t="s">
        <v>46</v>
      </c>
      <c r="C202" s="184" t="s">
        <v>47</v>
      </c>
      <c r="D202" s="185" t="s">
        <v>100</v>
      </c>
      <c r="E202" s="186" t="s">
        <v>48</v>
      </c>
      <c r="F202" s="186" t="s">
        <v>49</v>
      </c>
    </row>
    <row r="203" spans="1:6" ht="13" customHeight="1" thickTop="1"/>
    <row r="204" spans="1:6" ht="13" customHeight="1">
      <c r="A204" s="264" t="s">
        <v>50</v>
      </c>
      <c r="B204" s="171" t="s">
        <v>410</v>
      </c>
      <c r="C204" s="229" t="s">
        <v>59</v>
      </c>
      <c r="D204" s="230">
        <f>D149*1.25</f>
        <v>85.125</v>
      </c>
      <c r="E204" s="257">
        <v>0</v>
      </c>
      <c r="F204" s="224">
        <f>D204*E204</f>
        <v>0</v>
      </c>
    </row>
    <row r="205" spans="1:6">
      <c r="A205" s="216" t="s">
        <v>105</v>
      </c>
      <c r="B205" s="171" t="s">
        <v>411</v>
      </c>
      <c r="C205" s="265"/>
      <c r="D205" s="297"/>
      <c r="E205" s="266"/>
      <c r="F205" s="125"/>
    </row>
    <row r="206" spans="1:6">
      <c r="A206" s="216" t="s">
        <v>105</v>
      </c>
      <c r="B206" s="171" t="s">
        <v>412</v>
      </c>
      <c r="C206" s="265"/>
      <c r="D206" s="297"/>
      <c r="E206" s="266"/>
      <c r="F206" s="125"/>
    </row>
    <row r="207" spans="1:6" s="223" customFormat="1" ht="13" customHeight="1">
      <c r="A207" s="216" t="s">
        <v>52</v>
      </c>
      <c r="B207" s="228" t="s">
        <v>225</v>
      </c>
      <c r="C207" s="172"/>
      <c r="D207" s="173"/>
      <c r="E207" s="181"/>
      <c r="F207" s="181"/>
    </row>
    <row r="208" spans="1:6" s="223" customFormat="1" ht="13" customHeight="1">
      <c r="A208" s="216" t="s">
        <v>105</v>
      </c>
      <c r="B208" s="228" t="s">
        <v>226</v>
      </c>
      <c r="C208" s="172"/>
      <c r="D208" s="173"/>
      <c r="E208" s="181"/>
      <c r="F208" s="181"/>
    </row>
    <row r="209" spans="1:6" s="223" customFormat="1" ht="13" customHeight="1">
      <c r="A209" s="216"/>
      <c r="B209" s="228" t="s">
        <v>227</v>
      </c>
      <c r="C209" s="172"/>
      <c r="D209" s="173"/>
      <c r="E209" s="181"/>
      <c r="F209" s="181"/>
    </row>
    <row r="210" spans="1:6" s="223" customFormat="1" ht="13" customHeight="1">
      <c r="A210" s="216" t="s">
        <v>52</v>
      </c>
      <c r="B210" s="171" t="s">
        <v>228</v>
      </c>
      <c r="C210" s="172"/>
      <c r="D210" s="173"/>
      <c r="E210" s="181"/>
      <c r="F210" s="181"/>
    </row>
    <row r="211" spans="1:6" s="223" customFormat="1" ht="13" customHeight="1">
      <c r="A211" s="216"/>
      <c r="B211" s="171" t="s">
        <v>229</v>
      </c>
      <c r="C211" s="172"/>
      <c r="D211" s="173"/>
      <c r="E211" s="181"/>
      <c r="F211" s="181"/>
    </row>
    <row r="212" spans="1:6" s="223" customFormat="1" ht="13" customHeight="1">
      <c r="A212" s="233" t="s">
        <v>52</v>
      </c>
      <c r="B212" s="225" t="s">
        <v>445</v>
      </c>
      <c r="C212" s="172"/>
      <c r="D212" s="173"/>
      <c r="E212" s="181"/>
      <c r="F212" s="181"/>
    </row>
    <row r="213" spans="1:6" s="223" customFormat="1" ht="13" customHeight="1">
      <c r="A213" s="233" t="s">
        <v>52</v>
      </c>
      <c r="B213" s="225" t="s">
        <v>60</v>
      </c>
      <c r="C213" s="172"/>
      <c r="D213" s="173"/>
      <c r="E213" s="181"/>
      <c r="F213" s="181"/>
    </row>
    <row r="214" spans="1:6" s="223" customFormat="1" ht="13" customHeight="1">
      <c r="A214" s="207"/>
      <c r="B214" s="208"/>
      <c r="C214" s="209"/>
      <c r="D214" s="210"/>
      <c r="E214" s="209"/>
      <c r="F214" s="209"/>
    </row>
    <row r="215" spans="1:6" s="223" customFormat="1" ht="13" customHeight="1" thickBot="1">
      <c r="A215" s="244"/>
      <c r="B215" s="245" t="s">
        <v>112</v>
      </c>
      <c r="C215" s="113"/>
      <c r="D215" s="115"/>
      <c r="E215" s="116"/>
      <c r="F215" s="116">
        <f>SUM(F203:F214)</f>
        <v>0</v>
      </c>
    </row>
    <row r="216" spans="1:6" s="223" customFormat="1" ht="13" customHeight="1" thickTop="1">
      <c r="A216" s="170"/>
      <c r="B216" s="171"/>
      <c r="C216" s="172"/>
      <c r="D216" s="173"/>
      <c r="E216" s="172"/>
      <c r="F216" s="172"/>
    </row>
    <row r="217" spans="1:6" s="223" customFormat="1" ht="13" customHeight="1">
      <c r="A217" s="170"/>
      <c r="B217" s="171"/>
      <c r="C217" s="172"/>
      <c r="D217" s="173"/>
      <c r="E217" s="172"/>
      <c r="F217" s="172"/>
    </row>
    <row r="218" spans="1:6" s="223" customFormat="1" ht="13" customHeight="1">
      <c r="A218" s="170"/>
      <c r="B218" s="171"/>
      <c r="C218" s="172"/>
      <c r="D218" s="173"/>
      <c r="E218" s="172"/>
      <c r="F218" s="172"/>
    </row>
    <row r="219" spans="1:6" s="223" customFormat="1" ht="13" customHeight="1">
      <c r="A219" s="180" t="s">
        <v>114</v>
      </c>
      <c r="B219" s="179" t="s">
        <v>75</v>
      </c>
      <c r="C219" s="172"/>
      <c r="D219" s="173"/>
      <c r="E219" s="181"/>
      <c r="F219" s="181"/>
    </row>
    <row r="220" spans="1:6" s="223" customFormat="1" ht="13" customHeight="1" thickBot="1">
      <c r="A220" s="182" t="s">
        <v>44</v>
      </c>
      <c r="B220" s="183" t="s">
        <v>46</v>
      </c>
      <c r="C220" s="184" t="s">
        <v>47</v>
      </c>
      <c r="D220" s="185" t="s">
        <v>100</v>
      </c>
      <c r="E220" s="186" t="s">
        <v>48</v>
      </c>
      <c r="F220" s="186" t="s">
        <v>49</v>
      </c>
    </row>
    <row r="221" spans="1:6" s="223" customFormat="1" ht="13" customHeight="1" thickTop="1">
      <c r="A221" s="170"/>
      <c r="B221" s="267"/>
      <c r="C221" s="172"/>
      <c r="D221" s="173"/>
      <c r="E221" s="172"/>
      <c r="F221" s="172"/>
    </row>
    <row r="222" spans="1:6" s="223" customFormat="1" ht="13" customHeight="1">
      <c r="A222" s="268" t="s">
        <v>70</v>
      </c>
      <c r="B222" s="350" t="s">
        <v>230</v>
      </c>
      <c r="C222" s="350"/>
      <c r="D222" s="350"/>
      <c r="E222" s="350"/>
      <c r="F222" s="350"/>
    </row>
    <row r="223" spans="1:6" s="223" customFormat="1" ht="13" customHeight="1">
      <c r="A223" s="269"/>
      <c r="B223" s="351" t="s">
        <v>231</v>
      </c>
      <c r="C223" s="351"/>
      <c r="D223" s="351"/>
      <c r="E223" s="351"/>
      <c r="F223" s="351"/>
    </row>
    <row r="224" spans="1:6" s="223" customFormat="1" ht="13" customHeight="1">
      <c r="A224" s="270"/>
      <c r="B224" s="352" t="s">
        <v>232</v>
      </c>
      <c r="C224" s="352"/>
      <c r="D224" s="352"/>
      <c r="E224" s="352"/>
      <c r="F224" s="352"/>
    </row>
    <row r="225" spans="1:6" s="223" customFormat="1" ht="13" customHeight="1">
      <c r="A225" s="170"/>
      <c r="B225" s="267"/>
      <c r="C225" s="172"/>
      <c r="D225" s="173"/>
      <c r="E225" s="172"/>
      <c r="F225" s="172"/>
    </row>
    <row r="226" spans="1:6" s="189" customFormat="1" ht="13" customHeight="1">
      <c r="A226" s="213" t="s">
        <v>50</v>
      </c>
      <c r="B226" s="167" t="s">
        <v>104</v>
      </c>
      <c r="C226" s="190" t="s">
        <v>55</v>
      </c>
      <c r="D226" s="256">
        <f>D227</f>
        <v>38.170000000000009</v>
      </c>
      <c r="E226" s="271">
        <v>0</v>
      </c>
      <c r="F226" s="191">
        <f>D226*E226</f>
        <v>0</v>
      </c>
    </row>
    <row r="227" spans="1:6" s="189" customFormat="1" ht="13" customHeight="1">
      <c r="A227" s="192" t="s">
        <v>52</v>
      </c>
      <c r="B227" s="168" t="s">
        <v>282</v>
      </c>
      <c r="C227" s="187"/>
      <c r="D227" s="296">
        <f>34.7*1.1</f>
        <v>38.170000000000009</v>
      </c>
      <c r="E227" s="188"/>
      <c r="F227" s="188"/>
    </row>
    <row r="228" spans="1:6" s="189" customFormat="1" ht="13" customHeight="1">
      <c r="A228" s="234" t="s">
        <v>52</v>
      </c>
      <c r="B228" s="167" t="s">
        <v>283</v>
      </c>
      <c r="C228" s="190"/>
      <c r="D228" s="238"/>
      <c r="E228" s="271"/>
      <c r="F228" s="191"/>
    </row>
    <row r="229" spans="1:6" s="189" customFormat="1" ht="13" customHeight="1">
      <c r="A229" s="234"/>
      <c r="B229" s="167" t="s">
        <v>284</v>
      </c>
      <c r="C229" s="190"/>
      <c r="D229" s="238"/>
      <c r="E229" s="271"/>
      <c r="F229" s="191"/>
    </row>
    <row r="230" spans="1:6" s="189" customFormat="1" ht="13" customHeight="1">
      <c r="A230" s="234" t="s">
        <v>105</v>
      </c>
      <c r="B230" s="211" t="s">
        <v>285</v>
      </c>
      <c r="C230" s="190"/>
      <c r="D230" s="238"/>
      <c r="E230" s="271"/>
      <c r="F230" s="191"/>
    </row>
    <row r="231" spans="1:6" s="189" customFormat="1" ht="13" customHeight="1">
      <c r="A231" s="234" t="s">
        <v>105</v>
      </c>
      <c r="B231" s="211" t="s">
        <v>293</v>
      </c>
      <c r="C231" s="190"/>
      <c r="D231" s="238"/>
      <c r="E231" s="271"/>
      <c r="F231" s="191"/>
    </row>
    <row r="232" spans="1:6" s="189" customFormat="1" ht="13" customHeight="1">
      <c r="A232" s="234" t="s">
        <v>105</v>
      </c>
      <c r="B232" s="167" t="s">
        <v>106</v>
      </c>
      <c r="C232" s="190"/>
      <c r="D232" s="238"/>
      <c r="E232" s="271"/>
      <c r="F232" s="191"/>
    </row>
    <row r="233" spans="1:6" s="189" customFormat="1" ht="13" customHeight="1">
      <c r="A233" s="234" t="s">
        <v>105</v>
      </c>
      <c r="B233" s="167" t="s">
        <v>107</v>
      </c>
      <c r="C233" s="190"/>
      <c r="D233" s="238"/>
      <c r="E233" s="271"/>
      <c r="F233" s="191"/>
    </row>
    <row r="234" spans="1:6" s="189" customFormat="1" ht="13" customHeight="1">
      <c r="A234" s="234" t="s">
        <v>105</v>
      </c>
      <c r="B234" s="211" t="s">
        <v>97</v>
      </c>
      <c r="C234" s="190"/>
      <c r="D234" s="238"/>
      <c r="E234" s="271"/>
      <c r="F234" s="191"/>
    </row>
    <row r="235" spans="1:6" s="189" customFormat="1" ht="13" customHeight="1">
      <c r="A235" s="234" t="s">
        <v>105</v>
      </c>
      <c r="B235" s="168" t="s">
        <v>286</v>
      </c>
      <c r="C235" s="190"/>
      <c r="D235" s="238"/>
      <c r="E235" s="271"/>
      <c r="F235" s="191"/>
    </row>
    <row r="236" spans="1:6" s="189" customFormat="1" ht="13" customHeight="1">
      <c r="A236" s="234"/>
      <c r="B236" s="168" t="s">
        <v>332</v>
      </c>
      <c r="C236" s="190"/>
      <c r="D236" s="238"/>
      <c r="E236" s="271"/>
      <c r="F236" s="191"/>
    </row>
    <row r="237" spans="1:6" s="189" customFormat="1" ht="13" customHeight="1">
      <c r="A237" s="234" t="s">
        <v>105</v>
      </c>
      <c r="B237" s="167" t="s">
        <v>287</v>
      </c>
      <c r="C237" s="190"/>
      <c r="D237" s="238"/>
      <c r="E237" s="271"/>
      <c r="F237" s="191"/>
    </row>
    <row r="238" spans="1:6" s="189" customFormat="1" ht="13" customHeight="1">
      <c r="A238" s="234"/>
      <c r="B238" s="167" t="s">
        <v>288</v>
      </c>
      <c r="C238" s="190"/>
      <c r="D238" s="238"/>
      <c r="E238" s="271"/>
      <c r="F238" s="191"/>
    </row>
    <row r="239" spans="1:6" s="189" customFormat="1" ht="13" customHeight="1">
      <c r="A239" s="234" t="s">
        <v>105</v>
      </c>
      <c r="B239" s="167" t="s">
        <v>289</v>
      </c>
      <c r="C239" s="190"/>
      <c r="D239" s="238"/>
      <c r="E239" s="271"/>
      <c r="F239" s="191"/>
    </row>
    <row r="240" spans="1:6" s="189" customFormat="1" ht="13" customHeight="1">
      <c r="A240" s="234"/>
      <c r="B240" s="167" t="s">
        <v>290</v>
      </c>
      <c r="C240" s="190"/>
      <c r="D240" s="238"/>
      <c r="E240" s="271"/>
      <c r="F240" s="191"/>
    </row>
    <row r="241" spans="1:6" s="189" customFormat="1" ht="13" customHeight="1">
      <c r="A241" s="234" t="s">
        <v>105</v>
      </c>
      <c r="B241" s="167" t="s">
        <v>291</v>
      </c>
      <c r="C241" s="190"/>
      <c r="D241" s="238"/>
      <c r="E241" s="271"/>
      <c r="F241" s="191"/>
    </row>
    <row r="242" spans="1:6" s="189" customFormat="1" ht="13" customHeight="1">
      <c r="A242" s="234"/>
      <c r="B242" s="167" t="s">
        <v>292</v>
      </c>
      <c r="C242" s="190"/>
      <c r="D242" s="238"/>
      <c r="E242" s="271"/>
      <c r="F242" s="191"/>
    </row>
    <row r="243" spans="1:6" s="189" customFormat="1" ht="13" customHeight="1">
      <c r="A243" s="234" t="s">
        <v>52</v>
      </c>
      <c r="B243" s="211" t="s">
        <v>60</v>
      </c>
      <c r="C243" s="190"/>
      <c r="D243" s="238"/>
      <c r="E243" s="271"/>
      <c r="F243" s="191"/>
    </row>
    <row r="244" spans="1:6" s="189" customFormat="1" ht="13" customHeight="1">
      <c r="A244" s="234"/>
      <c r="B244" s="211"/>
      <c r="C244" s="190"/>
      <c r="D244" s="238"/>
      <c r="E244" s="271"/>
      <c r="F244" s="191"/>
    </row>
    <row r="245" spans="1:6" s="189" customFormat="1" ht="13" customHeight="1">
      <c r="A245" s="213" t="s">
        <v>54</v>
      </c>
      <c r="B245" s="167" t="s">
        <v>104</v>
      </c>
      <c r="C245" s="190" t="s">
        <v>55</v>
      </c>
      <c r="D245" s="256">
        <f>D246</f>
        <v>8.7344000000000008</v>
      </c>
      <c r="E245" s="271">
        <v>0</v>
      </c>
      <c r="F245" s="191">
        <f>D245*E245</f>
        <v>0</v>
      </c>
    </row>
    <row r="246" spans="1:6" s="189" customFormat="1" ht="13" customHeight="1">
      <c r="A246" s="192" t="s">
        <v>52</v>
      </c>
      <c r="B246" s="168" t="s">
        <v>282</v>
      </c>
      <c r="C246" s="187"/>
      <c r="D246" s="296">
        <f>8.48*1.03</f>
        <v>8.7344000000000008</v>
      </c>
      <c r="E246" s="188"/>
      <c r="F246" s="188"/>
    </row>
    <row r="247" spans="1:6" s="189" customFormat="1" ht="13" customHeight="1">
      <c r="A247" s="234" t="s">
        <v>52</v>
      </c>
      <c r="B247" s="167" t="s">
        <v>283</v>
      </c>
      <c r="C247" s="190"/>
      <c r="D247" s="238"/>
      <c r="E247" s="271"/>
      <c r="F247" s="191"/>
    </row>
    <row r="248" spans="1:6" s="189" customFormat="1" ht="13" customHeight="1">
      <c r="A248" s="234"/>
      <c r="B248" s="167" t="s">
        <v>284</v>
      </c>
      <c r="C248" s="190"/>
      <c r="D248" s="238"/>
      <c r="E248" s="271"/>
      <c r="F248" s="191"/>
    </row>
    <row r="249" spans="1:6" s="189" customFormat="1" ht="13" customHeight="1">
      <c r="A249" s="234" t="s">
        <v>105</v>
      </c>
      <c r="B249" s="211" t="s">
        <v>285</v>
      </c>
      <c r="C249" s="190"/>
      <c r="D249" s="238"/>
      <c r="E249" s="271"/>
      <c r="F249" s="191"/>
    </row>
    <row r="250" spans="1:6" s="189" customFormat="1" ht="13" customHeight="1">
      <c r="A250" s="234" t="s">
        <v>105</v>
      </c>
      <c r="B250" s="211" t="s">
        <v>408</v>
      </c>
      <c r="C250" s="190"/>
      <c r="D250" s="238"/>
      <c r="E250" s="271"/>
      <c r="F250" s="191"/>
    </row>
    <row r="251" spans="1:6" s="189" customFormat="1" ht="13" customHeight="1">
      <c r="A251" s="234" t="s">
        <v>105</v>
      </c>
      <c r="B251" s="167" t="s">
        <v>106</v>
      </c>
      <c r="C251" s="190"/>
      <c r="D251" s="238"/>
      <c r="E251" s="271"/>
      <c r="F251" s="191"/>
    </row>
    <row r="252" spans="1:6" s="189" customFormat="1" ht="13" customHeight="1">
      <c r="A252" s="234" t="s">
        <v>105</v>
      </c>
      <c r="B252" s="167" t="s">
        <v>107</v>
      </c>
      <c r="C252" s="190"/>
      <c r="D252" s="238"/>
      <c r="E252" s="271"/>
      <c r="F252" s="191"/>
    </row>
    <row r="253" spans="1:6" s="189" customFormat="1" ht="13" customHeight="1">
      <c r="A253" s="234" t="s">
        <v>105</v>
      </c>
      <c r="B253" s="211" t="s">
        <v>97</v>
      </c>
      <c r="C253" s="190"/>
      <c r="D253" s="238"/>
      <c r="E253" s="271"/>
      <c r="F253" s="191"/>
    </row>
    <row r="254" spans="1:6" s="189" customFormat="1" ht="13" customHeight="1">
      <c r="A254" s="234" t="s">
        <v>105</v>
      </c>
      <c r="B254" s="168" t="s">
        <v>286</v>
      </c>
      <c r="C254" s="190"/>
      <c r="D254" s="238"/>
      <c r="E254" s="271"/>
      <c r="F254" s="191"/>
    </row>
    <row r="255" spans="1:6" s="189" customFormat="1" ht="13" customHeight="1">
      <c r="A255" s="234"/>
      <c r="B255" s="168" t="s">
        <v>332</v>
      </c>
      <c r="C255" s="190"/>
      <c r="D255" s="238"/>
      <c r="E255" s="271"/>
      <c r="F255" s="191"/>
    </row>
    <row r="256" spans="1:6" s="189" customFormat="1" ht="13" customHeight="1">
      <c r="A256" s="234" t="s">
        <v>105</v>
      </c>
      <c r="B256" s="167" t="s">
        <v>287</v>
      </c>
      <c r="C256" s="190"/>
      <c r="D256" s="238"/>
      <c r="E256" s="271"/>
      <c r="F256" s="191"/>
    </row>
    <row r="257" spans="1:6" s="189" customFormat="1" ht="13" customHeight="1">
      <c r="A257" s="234"/>
      <c r="B257" s="167" t="s">
        <v>288</v>
      </c>
      <c r="C257" s="190"/>
      <c r="D257" s="238"/>
      <c r="E257" s="271"/>
      <c r="F257" s="191"/>
    </row>
    <row r="258" spans="1:6" s="189" customFormat="1" ht="13" customHeight="1">
      <c r="A258" s="234" t="s">
        <v>105</v>
      </c>
      <c r="B258" s="167" t="s">
        <v>289</v>
      </c>
      <c r="C258" s="190"/>
      <c r="D258" s="238"/>
      <c r="E258" s="271"/>
      <c r="F258" s="191"/>
    </row>
    <row r="259" spans="1:6" s="189" customFormat="1" ht="13" customHeight="1">
      <c r="A259" s="234"/>
      <c r="B259" s="167" t="s">
        <v>290</v>
      </c>
      <c r="C259" s="190"/>
      <c r="D259" s="238"/>
      <c r="E259" s="271"/>
      <c r="F259" s="191"/>
    </row>
    <row r="260" spans="1:6" s="189" customFormat="1" ht="13" customHeight="1">
      <c r="A260" s="234" t="s">
        <v>105</v>
      </c>
      <c r="B260" s="167" t="s">
        <v>291</v>
      </c>
      <c r="C260" s="190"/>
      <c r="D260" s="238"/>
      <c r="E260" s="271"/>
      <c r="F260" s="191"/>
    </row>
    <row r="261" spans="1:6" s="189" customFormat="1" ht="13" customHeight="1">
      <c r="A261" s="234"/>
      <c r="B261" s="167" t="s">
        <v>292</v>
      </c>
      <c r="C261" s="190"/>
      <c r="D261" s="238"/>
      <c r="E261" s="271"/>
      <c r="F261" s="191"/>
    </row>
    <row r="262" spans="1:6" s="189" customFormat="1" ht="13" customHeight="1">
      <c r="A262" s="234" t="s">
        <v>52</v>
      </c>
      <c r="B262" s="211" t="s">
        <v>60</v>
      </c>
      <c r="C262" s="190"/>
      <c r="D262" s="238"/>
      <c r="E262" s="271"/>
      <c r="F262" s="191"/>
    </row>
    <row r="263" spans="1:6" s="223" customFormat="1" ht="13" customHeight="1">
      <c r="A263" s="170"/>
      <c r="B263" s="267"/>
      <c r="C263" s="172"/>
      <c r="D263" s="173"/>
      <c r="E263" s="172"/>
      <c r="F263" s="172"/>
    </row>
    <row r="264" spans="1:6" s="223" customFormat="1" ht="13" customHeight="1">
      <c r="A264" s="227" t="s">
        <v>61</v>
      </c>
      <c r="B264" s="228" t="s">
        <v>104</v>
      </c>
      <c r="C264" s="229"/>
      <c r="D264" s="256"/>
      <c r="E264" s="257"/>
      <c r="F264" s="224"/>
    </row>
    <row r="265" spans="1:6" s="223" customFormat="1" ht="13" customHeight="1">
      <c r="A265" s="218" t="s">
        <v>52</v>
      </c>
      <c r="B265" s="225" t="s">
        <v>233</v>
      </c>
      <c r="C265" s="220"/>
      <c r="D265" s="221"/>
      <c r="E265" s="222"/>
      <c r="F265" s="222"/>
    </row>
    <row r="266" spans="1:6" s="223" customFormat="1" ht="13" customHeight="1">
      <c r="A266" s="231" t="s">
        <v>52</v>
      </c>
      <c r="B266" s="228" t="s">
        <v>234</v>
      </c>
      <c r="C266" s="229"/>
      <c r="D266" s="256"/>
      <c r="E266" s="257"/>
      <c r="F266" s="224"/>
    </row>
    <row r="267" spans="1:6" s="223" customFormat="1" ht="13" customHeight="1">
      <c r="A267" s="231" t="s">
        <v>105</v>
      </c>
      <c r="B267" s="226" t="s">
        <v>448</v>
      </c>
      <c r="C267" s="229"/>
      <c r="D267" s="256"/>
      <c r="E267" s="257"/>
      <c r="F267" s="224"/>
    </row>
    <row r="268" spans="1:6" s="223" customFormat="1" ht="13" customHeight="1">
      <c r="A268" s="231" t="s">
        <v>105</v>
      </c>
      <c r="B268" s="226" t="s">
        <v>366</v>
      </c>
      <c r="C268" s="229" t="s">
        <v>55</v>
      </c>
      <c r="D268" s="256">
        <f>D269-(Sheet1!K29)</f>
        <v>1016.6567</v>
      </c>
      <c r="E268" s="257">
        <v>0</v>
      </c>
      <c r="F268" s="224">
        <f>D268*E268</f>
        <v>0</v>
      </c>
    </row>
    <row r="269" spans="1:6" s="223" customFormat="1" ht="13" customHeight="1">
      <c r="A269" s="231" t="s">
        <v>105</v>
      </c>
      <c r="B269" s="228" t="s">
        <v>109</v>
      </c>
      <c r="C269" s="229"/>
      <c r="D269" s="296">
        <f>(1154.29+2*1.5*6+10)*1.03</f>
        <v>1217.7587000000001</v>
      </c>
      <c r="E269" s="257"/>
      <c r="F269" s="224"/>
    </row>
    <row r="270" spans="1:6" s="223" customFormat="1" ht="13" customHeight="1">
      <c r="A270" s="231" t="s">
        <v>105</v>
      </c>
      <c r="B270" s="228" t="s">
        <v>110</v>
      </c>
      <c r="C270" s="229"/>
      <c r="D270" s="256"/>
      <c r="E270" s="257"/>
      <c r="F270" s="224"/>
    </row>
    <row r="271" spans="1:6" s="223" customFormat="1" ht="13" customHeight="1">
      <c r="A271" s="231" t="s">
        <v>105</v>
      </c>
      <c r="B271" s="226" t="s">
        <v>367</v>
      </c>
      <c r="C271" s="229"/>
      <c r="D271" s="256"/>
      <c r="E271" s="257"/>
      <c r="F271" s="224"/>
    </row>
    <row r="272" spans="1:6" s="223" customFormat="1" ht="13" customHeight="1">
      <c r="A272" s="231" t="s">
        <v>105</v>
      </c>
      <c r="B272" s="225" t="s">
        <v>235</v>
      </c>
      <c r="C272" s="229"/>
      <c r="D272" s="256"/>
      <c r="E272" s="257"/>
      <c r="F272" s="224"/>
    </row>
    <row r="273" spans="1:6" s="223" customFormat="1" ht="13" customHeight="1">
      <c r="A273" s="231"/>
      <c r="B273" s="225" t="s">
        <v>294</v>
      </c>
      <c r="C273" s="229"/>
      <c r="D273" s="256"/>
      <c r="E273" s="257"/>
      <c r="F273" s="224"/>
    </row>
    <row r="274" spans="1:6" s="223" customFormat="1" ht="13" customHeight="1">
      <c r="A274" s="231" t="s">
        <v>105</v>
      </c>
      <c r="B274" s="228" t="s">
        <v>236</v>
      </c>
      <c r="C274" s="229"/>
      <c r="D274" s="256"/>
      <c r="E274" s="257"/>
      <c r="F274" s="224"/>
    </row>
    <row r="275" spans="1:6" s="223" customFormat="1" ht="13" customHeight="1">
      <c r="A275" s="231"/>
      <c r="B275" s="228" t="s">
        <v>237</v>
      </c>
      <c r="C275" s="229"/>
      <c r="D275" s="256"/>
      <c r="E275" s="257"/>
      <c r="F275" s="224"/>
    </row>
    <row r="276" spans="1:6" s="223" customFormat="1" ht="13" customHeight="1">
      <c r="A276" s="231" t="s">
        <v>105</v>
      </c>
      <c r="B276" s="228" t="s">
        <v>238</v>
      </c>
      <c r="C276" s="229"/>
      <c r="D276" s="256"/>
      <c r="E276" s="257"/>
      <c r="F276" s="224"/>
    </row>
    <row r="277" spans="1:6" s="223" customFormat="1" ht="13" customHeight="1">
      <c r="A277" s="231"/>
      <c r="B277" s="228" t="s">
        <v>239</v>
      </c>
      <c r="C277" s="229"/>
      <c r="D277" s="256"/>
      <c r="E277" s="257"/>
      <c r="F277" s="224"/>
    </row>
    <row r="278" spans="1:6" s="223" customFormat="1" ht="13" customHeight="1">
      <c r="A278" s="231" t="s">
        <v>105</v>
      </c>
      <c r="B278" s="228" t="s">
        <v>240</v>
      </c>
      <c r="C278" s="229"/>
      <c r="D278" s="256"/>
      <c r="E278" s="257"/>
      <c r="F278" s="224"/>
    </row>
    <row r="279" spans="1:6" s="223" customFormat="1" ht="13" customHeight="1">
      <c r="A279" s="231"/>
      <c r="B279" s="228" t="s">
        <v>241</v>
      </c>
      <c r="C279" s="229"/>
      <c r="D279" s="256"/>
      <c r="E279" s="257"/>
      <c r="F279" s="224"/>
    </row>
    <row r="280" spans="1:6" s="223" customFormat="1" ht="13" customHeight="1">
      <c r="A280" s="231" t="s">
        <v>52</v>
      </c>
      <c r="B280" s="226" t="s">
        <v>60</v>
      </c>
      <c r="C280" s="229"/>
      <c r="D280" s="256"/>
      <c r="E280" s="257"/>
      <c r="F280" s="224"/>
    </row>
    <row r="281" spans="1:6" s="223" customFormat="1" ht="13" customHeight="1">
      <c r="A281" s="231" t="s">
        <v>52</v>
      </c>
      <c r="B281" s="272" t="s">
        <v>242</v>
      </c>
      <c r="C281" s="229"/>
      <c r="D281" s="230"/>
      <c r="E281" s="229"/>
      <c r="F281" s="229"/>
    </row>
    <row r="282" spans="1:6" s="223" customFormat="1" ht="13" customHeight="1">
      <c r="A282" s="231"/>
      <c r="B282" s="272" t="s">
        <v>325</v>
      </c>
      <c r="C282" s="229"/>
      <c r="D282" s="230"/>
      <c r="E282" s="229"/>
      <c r="F282" s="229"/>
    </row>
    <row r="283" spans="1:6" s="223" customFormat="1" ht="13" customHeight="1">
      <c r="A283" s="231"/>
      <c r="B283" s="272" t="s">
        <v>326</v>
      </c>
      <c r="C283" s="229"/>
      <c r="D283" s="230"/>
      <c r="E283" s="229"/>
      <c r="F283" s="225"/>
    </row>
    <row r="284" spans="1:6" s="223" customFormat="1" ht="13" customHeight="1">
      <c r="A284" s="231"/>
      <c r="B284" s="272" t="s">
        <v>324</v>
      </c>
      <c r="C284" s="229"/>
      <c r="D284" s="230"/>
      <c r="E284" s="229"/>
      <c r="F284" s="225"/>
    </row>
    <row r="285" spans="1:6" s="223" customFormat="1" ht="13" customHeight="1">
      <c r="A285" s="231"/>
      <c r="B285" s="272" t="s">
        <v>243</v>
      </c>
      <c r="C285" s="229"/>
      <c r="D285" s="256"/>
      <c r="E285" s="257"/>
      <c r="F285" s="224"/>
    </row>
    <row r="286" spans="1:6" s="223" customFormat="1" ht="13" customHeight="1">
      <c r="A286" s="231"/>
      <c r="B286" s="272" t="s">
        <v>244</v>
      </c>
      <c r="C286" s="229"/>
      <c r="D286" s="256"/>
      <c r="E286" s="257"/>
      <c r="F286" s="224"/>
    </row>
    <row r="287" spans="1:6" s="223" customFormat="1" ht="13" customHeight="1">
      <c r="A287" s="170"/>
      <c r="B287" s="267"/>
      <c r="C287" s="172"/>
      <c r="D287" s="173"/>
      <c r="E287" s="172"/>
      <c r="F287" s="172"/>
    </row>
    <row r="288" spans="1:6" s="223" customFormat="1" ht="13" customHeight="1">
      <c r="A288" s="227" t="s">
        <v>62</v>
      </c>
      <c r="B288" s="228" t="s">
        <v>104</v>
      </c>
      <c r="C288" s="229"/>
      <c r="D288" s="256"/>
      <c r="E288" s="257"/>
      <c r="F288" s="224"/>
    </row>
    <row r="289" spans="1:6" s="223" customFormat="1" ht="13" customHeight="1">
      <c r="A289" s="218" t="s">
        <v>52</v>
      </c>
      <c r="B289" s="225" t="s">
        <v>447</v>
      </c>
      <c r="C289" s="220"/>
      <c r="D289" s="221"/>
      <c r="E289" s="222"/>
      <c r="F289" s="222"/>
    </row>
    <row r="290" spans="1:6" s="223" customFormat="1" ht="13" customHeight="1">
      <c r="A290" s="231" t="s">
        <v>52</v>
      </c>
      <c r="B290" s="228" t="s">
        <v>391</v>
      </c>
      <c r="C290" s="229"/>
      <c r="D290" s="256"/>
      <c r="E290" s="257"/>
      <c r="F290" s="224"/>
    </row>
    <row r="291" spans="1:6" s="223" customFormat="1" ht="13" customHeight="1">
      <c r="A291" s="231" t="s">
        <v>105</v>
      </c>
      <c r="B291" s="226" t="s">
        <v>250</v>
      </c>
      <c r="C291" s="229"/>
      <c r="D291" s="256"/>
      <c r="E291" s="257"/>
      <c r="F291" s="224"/>
    </row>
    <row r="292" spans="1:6" s="223" customFormat="1" ht="13" customHeight="1">
      <c r="A292" s="231" t="s">
        <v>105</v>
      </c>
      <c r="B292" s="226" t="s">
        <v>409</v>
      </c>
      <c r="C292" s="229" t="s">
        <v>55</v>
      </c>
      <c r="D292" s="256">
        <f>D293-Sheet1!L29</f>
        <v>208.78040000000001</v>
      </c>
      <c r="E292" s="257">
        <v>0</v>
      </c>
      <c r="F292" s="224">
        <f>D292*E292</f>
        <v>0</v>
      </c>
    </row>
    <row r="293" spans="1:6" s="223" customFormat="1" ht="13" customHeight="1">
      <c r="A293" s="231" t="s">
        <v>105</v>
      </c>
      <c r="B293" s="167" t="s">
        <v>106</v>
      </c>
      <c r="C293" s="229"/>
      <c r="D293" s="296">
        <f>(195.83+(25+11.5)*0.9)*1.03</f>
        <v>235.54040000000001</v>
      </c>
      <c r="E293" s="257"/>
      <c r="F293" s="224"/>
    </row>
    <row r="294" spans="1:6" s="223" customFormat="1" ht="13" customHeight="1">
      <c r="A294" s="231" t="s">
        <v>105</v>
      </c>
      <c r="B294" s="167" t="s">
        <v>107</v>
      </c>
      <c r="C294" s="229"/>
      <c r="D294" s="256"/>
      <c r="E294" s="257"/>
      <c r="F294" s="224"/>
    </row>
    <row r="295" spans="1:6" s="223" customFormat="1" ht="13" customHeight="1">
      <c r="A295" s="231" t="s">
        <v>105</v>
      </c>
      <c r="B295" s="211" t="s">
        <v>97</v>
      </c>
      <c r="C295" s="229"/>
      <c r="D295" s="256"/>
      <c r="E295" s="257"/>
      <c r="F295" s="224"/>
    </row>
    <row r="296" spans="1:6" s="223" customFormat="1" ht="13" customHeight="1">
      <c r="A296" s="231" t="s">
        <v>105</v>
      </c>
      <c r="B296" s="225" t="s">
        <v>235</v>
      </c>
      <c r="C296" s="229"/>
      <c r="D296" s="256"/>
      <c r="E296" s="257"/>
      <c r="F296" s="224"/>
    </row>
    <row r="297" spans="1:6" s="223" customFormat="1" ht="13" customHeight="1">
      <c r="A297" s="231"/>
      <c r="B297" s="225" t="s">
        <v>392</v>
      </c>
      <c r="C297" s="229"/>
      <c r="D297" s="256"/>
      <c r="E297" s="257"/>
      <c r="F297" s="224"/>
    </row>
    <row r="298" spans="1:6" s="223" customFormat="1" ht="13" customHeight="1">
      <c r="A298" s="231" t="s">
        <v>105</v>
      </c>
      <c r="B298" s="228" t="s">
        <v>236</v>
      </c>
      <c r="C298" s="229"/>
      <c r="D298" s="256"/>
      <c r="E298" s="257"/>
      <c r="F298" s="224"/>
    </row>
    <row r="299" spans="1:6" s="223" customFormat="1" ht="13" customHeight="1">
      <c r="A299" s="231"/>
      <c r="B299" s="228" t="s">
        <v>237</v>
      </c>
      <c r="C299" s="229"/>
      <c r="D299" s="256"/>
      <c r="E299" s="257"/>
      <c r="F299" s="224"/>
    </row>
    <row r="300" spans="1:6" s="223" customFormat="1" ht="13" customHeight="1">
      <c r="A300" s="231" t="s">
        <v>105</v>
      </c>
      <c r="B300" s="228" t="s">
        <v>238</v>
      </c>
      <c r="C300" s="229"/>
      <c r="D300" s="256"/>
      <c r="E300" s="257"/>
      <c r="F300" s="224"/>
    </row>
    <row r="301" spans="1:6" s="223" customFormat="1" ht="13" customHeight="1">
      <c r="A301" s="231"/>
      <c r="B301" s="228" t="s">
        <v>239</v>
      </c>
      <c r="C301" s="229"/>
      <c r="D301" s="256"/>
      <c r="E301" s="257"/>
      <c r="F301" s="224"/>
    </row>
    <row r="302" spans="1:6" s="223" customFormat="1" ht="13" customHeight="1">
      <c r="A302" s="231" t="s">
        <v>105</v>
      </c>
      <c r="B302" s="228" t="s">
        <v>240</v>
      </c>
      <c r="C302" s="229"/>
      <c r="D302" s="256"/>
      <c r="E302" s="257"/>
      <c r="F302" s="224"/>
    </row>
    <row r="303" spans="1:6" s="223" customFormat="1" ht="13" customHeight="1">
      <c r="A303" s="231"/>
      <c r="B303" s="228" t="s">
        <v>241</v>
      </c>
      <c r="C303" s="229"/>
      <c r="D303" s="256"/>
      <c r="E303" s="257"/>
      <c r="F303" s="224"/>
    </row>
    <row r="304" spans="1:6" s="223" customFormat="1" ht="13" customHeight="1">
      <c r="A304" s="231" t="s">
        <v>52</v>
      </c>
      <c r="B304" s="226" t="s">
        <v>60</v>
      </c>
      <c r="C304" s="229"/>
      <c r="D304" s="256"/>
      <c r="E304" s="257"/>
      <c r="F304" s="224"/>
    </row>
    <row r="305" spans="1:6" ht="13" customHeight="1">
      <c r="A305" s="231"/>
      <c r="B305" s="226"/>
      <c r="C305" s="229"/>
      <c r="D305" s="256"/>
      <c r="E305" s="257"/>
      <c r="F305" s="224"/>
    </row>
    <row r="306" spans="1:6" s="223" customFormat="1" ht="13" customHeight="1">
      <c r="A306" s="273" t="s">
        <v>64</v>
      </c>
      <c r="B306" s="228" t="s">
        <v>295</v>
      </c>
    </row>
    <row r="307" spans="1:6" s="223" customFormat="1" ht="13" customHeight="1">
      <c r="A307" s="274" t="s">
        <v>105</v>
      </c>
      <c r="B307" s="228" t="s">
        <v>333</v>
      </c>
      <c r="C307" s="229" t="s">
        <v>55</v>
      </c>
      <c r="D307" s="221">
        <f>Sheet1!J29*0.3+2.7*6*2+(25+11.5)*0.3</f>
        <v>182.45999999999998</v>
      </c>
      <c r="E307" s="257">
        <v>0</v>
      </c>
      <c r="F307" s="224">
        <f>D307*E307</f>
        <v>0</v>
      </c>
    </row>
    <row r="308" spans="1:6" s="223" customFormat="1" ht="13" customHeight="1">
      <c r="A308" s="231" t="s">
        <v>52</v>
      </c>
      <c r="B308" s="226" t="s">
        <v>247</v>
      </c>
      <c r="C308" s="229"/>
      <c r="D308" s="230"/>
      <c r="E308" s="224"/>
      <c r="F308" s="224"/>
    </row>
    <row r="309" spans="1:6" s="223" customFormat="1" ht="13" customHeight="1">
      <c r="A309" s="231"/>
      <c r="B309" s="226" t="s">
        <v>248</v>
      </c>
      <c r="C309" s="229"/>
      <c r="D309" s="230"/>
      <c r="E309" s="224"/>
      <c r="F309" s="224"/>
    </row>
    <row r="310" spans="1:6" s="223" customFormat="1" ht="13" customHeight="1">
      <c r="A310" s="274" t="s">
        <v>52</v>
      </c>
      <c r="B310" s="275" t="s">
        <v>245</v>
      </c>
      <c r="C310" s="229"/>
      <c r="D310" s="256"/>
      <c r="E310" s="257"/>
      <c r="F310" s="224"/>
    </row>
    <row r="311" spans="1:6" s="223" customFormat="1" ht="13" customHeight="1">
      <c r="A311" s="274"/>
      <c r="B311" s="275" t="s">
        <v>249</v>
      </c>
      <c r="C311" s="229"/>
      <c r="D311" s="256"/>
      <c r="E311" s="257"/>
      <c r="F311" s="224"/>
    </row>
    <row r="312" spans="1:6" s="223" customFormat="1" ht="13" customHeight="1">
      <c r="A312" s="274" t="s">
        <v>105</v>
      </c>
      <c r="B312" s="226" t="s">
        <v>250</v>
      </c>
      <c r="C312" s="226"/>
      <c r="D312" s="256"/>
      <c r="E312" s="257"/>
      <c r="F312" s="257"/>
    </row>
    <row r="313" spans="1:6" s="223" customFormat="1" ht="13" customHeight="1">
      <c r="A313" s="274" t="s">
        <v>105</v>
      </c>
      <c r="B313" s="239" t="s">
        <v>251</v>
      </c>
      <c r="C313" s="261"/>
      <c r="D313" s="256"/>
      <c r="E313" s="257"/>
      <c r="F313" s="257"/>
    </row>
    <row r="314" spans="1:6" s="223" customFormat="1" ht="13" customHeight="1">
      <c r="A314" s="274" t="s">
        <v>105</v>
      </c>
      <c r="B314" s="275" t="s">
        <v>106</v>
      </c>
      <c r="C314" s="261"/>
      <c r="D314" s="256"/>
      <c r="E314" s="257"/>
      <c r="F314" s="257"/>
    </row>
    <row r="315" spans="1:6" s="223" customFormat="1" ht="13" customHeight="1">
      <c r="A315" s="274" t="s">
        <v>105</v>
      </c>
      <c r="B315" s="275" t="s">
        <v>107</v>
      </c>
      <c r="C315" s="261"/>
      <c r="D315" s="256"/>
      <c r="E315" s="257"/>
      <c r="F315" s="257"/>
    </row>
    <row r="316" spans="1:6" s="223" customFormat="1" ht="13" customHeight="1">
      <c r="A316" s="274" t="s">
        <v>105</v>
      </c>
      <c r="B316" s="239" t="s">
        <v>246</v>
      </c>
      <c r="C316" s="261"/>
      <c r="D316" s="256"/>
      <c r="E316" s="257"/>
      <c r="F316" s="257"/>
    </row>
    <row r="317" spans="1:6" s="223" customFormat="1" ht="13" customHeight="1">
      <c r="A317" s="274" t="s">
        <v>105</v>
      </c>
      <c r="B317" s="275" t="s">
        <v>252</v>
      </c>
      <c r="C317" s="261"/>
      <c r="D317" s="256"/>
      <c r="E317" s="257"/>
      <c r="F317" s="257"/>
    </row>
    <row r="318" spans="1:6" s="223" customFormat="1" ht="13" customHeight="1">
      <c r="A318" s="231" t="s">
        <v>52</v>
      </c>
      <c r="B318" s="228" t="s">
        <v>60</v>
      </c>
      <c r="C318" s="229"/>
      <c r="D318" s="256"/>
      <c r="E318" s="257"/>
      <c r="F318" s="224"/>
    </row>
    <row r="319" spans="1:6" ht="13" customHeight="1">
      <c r="A319" s="231"/>
      <c r="B319" s="228"/>
      <c r="C319" s="229"/>
      <c r="D319" s="256"/>
      <c r="E319" s="257"/>
      <c r="F319" s="224"/>
    </row>
    <row r="320" spans="1:6" ht="13" customHeight="1">
      <c r="A320" s="276" t="s">
        <v>113</v>
      </c>
      <c r="B320" s="275" t="s">
        <v>104</v>
      </c>
      <c r="C320" s="229" t="s">
        <v>55</v>
      </c>
      <c r="D320" s="221">
        <f>D321-Sheet1!M29</f>
        <v>1423.7567000000001</v>
      </c>
      <c r="E320" s="257">
        <v>0</v>
      </c>
      <c r="F320" s="224">
        <f>D320*E320</f>
        <v>0</v>
      </c>
    </row>
    <row r="321" spans="1:6" ht="13" customHeight="1">
      <c r="A321" s="274" t="s">
        <v>52</v>
      </c>
      <c r="B321" s="275" t="s">
        <v>446</v>
      </c>
      <c r="C321" s="229"/>
      <c r="D321" s="296">
        <f>(1444.99+D64)*1.03</f>
        <v>1510.2787000000001</v>
      </c>
      <c r="E321" s="257"/>
      <c r="F321" s="224"/>
    </row>
    <row r="322" spans="1:6" ht="13" customHeight="1">
      <c r="A322" s="231" t="s">
        <v>52</v>
      </c>
      <c r="B322" s="228" t="s">
        <v>253</v>
      </c>
      <c r="C322" s="229"/>
      <c r="D322" s="256"/>
      <c r="E322" s="257"/>
      <c r="F322" s="224"/>
    </row>
    <row r="323" spans="1:6" ht="13" customHeight="1">
      <c r="A323" s="231"/>
      <c r="B323" s="228" t="s">
        <v>254</v>
      </c>
      <c r="C323" s="229"/>
      <c r="D323" s="256"/>
      <c r="E323" s="257"/>
      <c r="F323" s="224"/>
    </row>
    <row r="324" spans="1:6" ht="13" customHeight="1">
      <c r="A324" s="231"/>
      <c r="B324" s="228" t="s">
        <v>255</v>
      </c>
      <c r="C324" s="229"/>
      <c r="D324" s="256"/>
      <c r="E324" s="257"/>
      <c r="F324" s="224"/>
    </row>
    <row r="325" spans="1:6" ht="13" customHeight="1">
      <c r="A325" s="231" t="s">
        <v>105</v>
      </c>
      <c r="B325" s="226" t="s">
        <v>256</v>
      </c>
      <c r="C325" s="229"/>
      <c r="D325" s="230"/>
      <c r="E325" s="229"/>
      <c r="F325" s="229"/>
    </row>
    <row r="326" spans="1:6" ht="13" customHeight="1">
      <c r="A326" s="231" t="s">
        <v>105</v>
      </c>
      <c r="B326" s="228" t="s">
        <v>257</v>
      </c>
      <c r="C326" s="229"/>
      <c r="D326" s="230"/>
      <c r="E326" s="229"/>
      <c r="F326" s="229"/>
    </row>
    <row r="327" spans="1:6" ht="13" customHeight="1">
      <c r="A327" s="231" t="s">
        <v>105</v>
      </c>
      <c r="B327" s="228" t="s">
        <v>258</v>
      </c>
      <c r="C327" s="229"/>
      <c r="D327" s="230"/>
      <c r="E327" s="229"/>
      <c r="F327" s="229"/>
    </row>
    <row r="328" spans="1:6" ht="13" customHeight="1">
      <c r="A328" s="231" t="s">
        <v>105</v>
      </c>
      <c r="B328" s="228" t="s">
        <v>259</v>
      </c>
      <c r="C328" s="229"/>
      <c r="D328" s="230"/>
      <c r="E328" s="229"/>
      <c r="F328" s="229"/>
    </row>
    <row r="329" spans="1:6" ht="13" customHeight="1">
      <c r="A329" s="231" t="s">
        <v>105</v>
      </c>
      <c r="B329" s="228" t="s">
        <v>260</v>
      </c>
      <c r="C329" s="229"/>
      <c r="D329" s="230"/>
      <c r="E329" s="229"/>
      <c r="F329" s="229"/>
    </row>
    <row r="330" spans="1:6" ht="13" customHeight="1">
      <c r="A330" s="231"/>
      <c r="B330" s="228" t="s">
        <v>261</v>
      </c>
      <c r="C330" s="229"/>
      <c r="D330" s="230"/>
      <c r="E330" s="229"/>
      <c r="F330" s="229"/>
    </row>
    <row r="331" spans="1:6" ht="13" customHeight="1">
      <c r="A331" s="231" t="s">
        <v>105</v>
      </c>
      <c r="B331" s="277" t="s">
        <v>262</v>
      </c>
      <c r="C331" s="229"/>
      <c r="D331" s="230"/>
      <c r="E331" s="229"/>
      <c r="F331" s="229"/>
    </row>
    <row r="332" spans="1:6" ht="13" customHeight="1">
      <c r="A332" s="231"/>
      <c r="B332" s="228" t="s">
        <v>263</v>
      </c>
      <c r="C332" s="229"/>
      <c r="D332" s="230"/>
      <c r="E332" s="229"/>
      <c r="F332" s="229"/>
    </row>
    <row r="333" spans="1:6" ht="13" customHeight="1">
      <c r="A333" s="231"/>
      <c r="B333" s="228" t="s">
        <v>264</v>
      </c>
      <c r="C333" s="229"/>
      <c r="D333" s="230"/>
      <c r="E333" s="229"/>
      <c r="F333" s="229"/>
    </row>
    <row r="334" spans="1:6" ht="13" customHeight="1">
      <c r="A334" s="231"/>
      <c r="B334" s="228" t="s">
        <v>265</v>
      </c>
      <c r="C334" s="229"/>
      <c r="D334" s="230"/>
      <c r="E334" s="229"/>
      <c r="F334" s="229"/>
    </row>
    <row r="335" spans="1:6" ht="13" customHeight="1">
      <c r="A335" s="231" t="s">
        <v>105</v>
      </c>
      <c r="B335" s="228" t="s">
        <v>266</v>
      </c>
      <c r="C335" s="229"/>
      <c r="D335" s="230"/>
      <c r="E335" s="229"/>
      <c r="F335" s="229"/>
    </row>
    <row r="336" spans="1:6" ht="13" customHeight="1">
      <c r="A336" s="231"/>
      <c r="B336" s="228" t="s">
        <v>267</v>
      </c>
      <c r="C336" s="229"/>
      <c r="D336" s="230"/>
      <c r="E336" s="229"/>
      <c r="F336" s="229"/>
    </row>
    <row r="337" spans="1:6" ht="13" customHeight="1">
      <c r="A337" s="231" t="s">
        <v>105</v>
      </c>
      <c r="B337" s="228" t="s">
        <v>268</v>
      </c>
      <c r="C337" s="229"/>
      <c r="D337" s="230"/>
      <c r="E337" s="229"/>
      <c r="F337" s="229"/>
    </row>
    <row r="338" spans="1:6" ht="13" customHeight="1">
      <c r="A338" s="231"/>
      <c r="B338" s="228" t="s">
        <v>269</v>
      </c>
      <c r="C338" s="229"/>
      <c r="D338" s="230"/>
      <c r="E338" s="229"/>
      <c r="F338" s="229"/>
    </row>
    <row r="339" spans="1:6" ht="13" customHeight="1">
      <c r="A339" s="231" t="s">
        <v>105</v>
      </c>
      <c r="B339" s="228" t="s">
        <v>98</v>
      </c>
      <c r="C339" s="229"/>
      <c r="D339" s="230"/>
      <c r="E339" s="229"/>
      <c r="F339" s="229"/>
    </row>
    <row r="340" spans="1:6" ht="13" customHeight="1">
      <c r="A340" s="231" t="s">
        <v>105</v>
      </c>
      <c r="B340" s="228" t="s">
        <v>270</v>
      </c>
      <c r="C340" s="229"/>
      <c r="D340" s="230"/>
      <c r="E340" s="224"/>
      <c r="F340" s="224"/>
    </row>
    <row r="341" spans="1:6" ht="13" customHeight="1">
      <c r="A341" s="231" t="s">
        <v>105</v>
      </c>
      <c r="B341" s="228" t="s">
        <v>389</v>
      </c>
      <c r="C341" s="229"/>
      <c r="D341" s="230"/>
      <c r="E341" s="224"/>
      <c r="F341" s="224"/>
    </row>
    <row r="342" spans="1:6" ht="13" customHeight="1">
      <c r="A342" s="274" t="s">
        <v>52</v>
      </c>
      <c r="B342" s="239" t="s">
        <v>271</v>
      </c>
      <c r="C342" s="261"/>
      <c r="D342" s="256"/>
      <c r="E342" s="257"/>
      <c r="F342" s="257"/>
    </row>
    <row r="343" spans="1:6" ht="13" customHeight="1">
      <c r="A343" s="274" t="s">
        <v>52</v>
      </c>
      <c r="B343" s="239" t="s">
        <v>60</v>
      </c>
      <c r="C343" s="229"/>
      <c r="D343" s="230"/>
      <c r="E343" s="224"/>
      <c r="F343" s="224"/>
    </row>
    <row r="344" spans="1:6" s="223" customFormat="1" ht="13" customHeight="1">
      <c r="B344" s="225"/>
      <c r="C344" s="220"/>
      <c r="D344" s="240"/>
      <c r="E344" s="220"/>
      <c r="F344" s="220"/>
    </row>
    <row r="345" spans="1:6" s="223" customFormat="1" ht="13" customHeight="1">
      <c r="A345" s="242" t="s">
        <v>114</v>
      </c>
      <c r="B345" s="219" t="s">
        <v>272</v>
      </c>
      <c r="C345" s="220" t="s">
        <v>59</v>
      </c>
      <c r="D345" s="240">
        <f>25*2+11.55*2+3.6*12</f>
        <v>116.3</v>
      </c>
      <c r="E345" s="222">
        <v>0</v>
      </c>
      <c r="F345" s="222">
        <f>D345*E345</f>
        <v>0</v>
      </c>
    </row>
    <row r="346" spans="1:6" s="223" customFormat="1" ht="13" customHeight="1">
      <c r="A346" s="242"/>
      <c r="B346" s="219" t="s">
        <v>341</v>
      </c>
      <c r="C346" s="220"/>
      <c r="D346" s="240"/>
      <c r="E346" s="222"/>
      <c r="F346" s="222"/>
    </row>
    <row r="347" spans="1:6" s="223" customFormat="1" ht="13" customHeight="1">
      <c r="A347" s="233" t="s">
        <v>105</v>
      </c>
      <c r="B347" s="219" t="s">
        <v>273</v>
      </c>
      <c r="C347" s="220"/>
      <c r="D347" s="240"/>
      <c r="E347" s="222"/>
      <c r="F347" s="222"/>
    </row>
    <row r="348" spans="1:6" s="223" customFormat="1" ht="13" customHeight="1">
      <c r="A348" s="233" t="s">
        <v>105</v>
      </c>
      <c r="B348" s="219" t="s">
        <v>274</v>
      </c>
      <c r="C348" s="220"/>
      <c r="D348" s="240"/>
      <c r="E348" s="222"/>
      <c r="F348" s="222"/>
    </row>
    <row r="349" spans="1:6" s="223" customFormat="1" ht="13" customHeight="1">
      <c r="A349" s="233" t="s">
        <v>105</v>
      </c>
      <c r="B349" s="219" t="s">
        <v>275</v>
      </c>
      <c r="C349" s="220"/>
      <c r="D349" s="240"/>
      <c r="E349" s="222"/>
      <c r="F349" s="222"/>
    </row>
    <row r="350" spans="1:6" s="223" customFormat="1" ht="13" customHeight="1">
      <c r="A350" s="233"/>
      <c r="B350" s="219" t="s">
        <v>276</v>
      </c>
      <c r="C350" s="220"/>
      <c r="D350" s="240"/>
      <c r="E350" s="222"/>
      <c r="F350" s="222"/>
    </row>
    <row r="351" spans="1:6" s="223" customFormat="1" ht="13" customHeight="1">
      <c r="A351" s="233" t="s">
        <v>52</v>
      </c>
      <c r="B351" s="225" t="s">
        <v>71</v>
      </c>
      <c r="C351" s="220"/>
      <c r="D351" s="240"/>
      <c r="E351" s="222"/>
      <c r="F351" s="222"/>
    </row>
    <row r="352" spans="1:6" ht="13" customHeight="1">
      <c r="A352" s="278"/>
      <c r="B352" s="259"/>
      <c r="C352" s="259"/>
      <c r="D352" s="279"/>
      <c r="E352" s="259"/>
      <c r="F352" s="259"/>
    </row>
    <row r="353" spans="1:6" ht="13" customHeight="1" thickBot="1">
      <c r="A353" s="244"/>
      <c r="B353" s="245" t="s">
        <v>76</v>
      </c>
      <c r="C353" s="113"/>
      <c r="D353" s="115"/>
      <c r="E353" s="116"/>
      <c r="F353" s="116">
        <f>SUM(F225:F352)</f>
        <v>0</v>
      </c>
    </row>
    <row r="354" spans="1:6" ht="13" customHeight="1" thickTop="1">
      <c r="A354" s="178"/>
      <c r="B354" s="179"/>
      <c r="C354" s="126"/>
      <c r="D354" s="127"/>
      <c r="E354" s="128"/>
      <c r="F354" s="128"/>
    </row>
    <row r="357" spans="1:6" ht="13" customHeight="1">
      <c r="A357" s="180" t="s">
        <v>115</v>
      </c>
      <c r="B357" s="179" t="s">
        <v>77</v>
      </c>
      <c r="E357" s="181"/>
      <c r="F357" s="181"/>
    </row>
    <row r="358" spans="1:6" ht="13" customHeight="1" thickBot="1">
      <c r="A358" s="182" t="s">
        <v>44</v>
      </c>
      <c r="B358" s="183" t="s">
        <v>46</v>
      </c>
      <c r="C358" s="184" t="s">
        <v>47</v>
      </c>
      <c r="D358" s="185" t="s">
        <v>100</v>
      </c>
      <c r="E358" s="186" t="s">
        <v>48</v>
      </c>
      <c r="F358" s="186" t="s">
        <v>49</v>
      </c>
    </row>
    <row r="359" spans="1:6" ht="13" customHeight="1" thickTop="1">
      <c r="A359" s="280"/>
      <c r="B359" s="179"/>
      <c r="C359" s="126"/>
      <c r="D359" s="127"/>
      <c r="E359" s="128"/>
      <c r="F359" s="128"/>
    </row>
    <row r="360" spans="1:6" s="223" customFormat="1" ht="13" customHeight="1">
      <c r="A360" s="242" t="s">
        <v>50</v>
      </c>
      <c r="B360" s="282" t="s">
        <v>381</v>
      </c>
      <c r="C360" s="220" t="s">
        <v>63</v>
      </c>
      <c r="D360" s="220">
        <v>1</v>
      </c>
      <c r="E360" s="222">
        <v>0</v>
      </c>
      <c r="F360" s="222">
        <f>D360*E360</f>
        <v>0</v>
      </c>
    </row>
    <row r="361" spans="1:6" s="223" customFormat="1" ht="13" customHeight="1">
      <c r="A361" s="233" t="s">
        <v>52</v>
      </c>
      <c r="B361" s="225" t="s">
        <v>71</v>
      </c>
      <c r="C361" s="220"/>
      <c r="D361" s="220"/>
      <c r="E361" s="222"/>
      <c r="F361" s="222"/>
    </row>
    <row r="362" spans="1:6" ht="13" customHeight="1">
      <c r="A362" s="280"/>
      <c r="B362" s="179"/>
      <c r="C362" s="126"/>
      <c r="D362" s="127"/>
      <c r="E362" s="128"/>
      <c r="F362" s="128"/>
    </row>
    <row r="363" spans="1:6" ht="13" customHeight="1">
      <c r="A363" s="214" t="s">
        <v>54</v>
      </c>
      <c r="B363" s="171" t="s">
        <v>277</v>
      </c>
      <c r="C363" s="172" t="s">
        <v>63</v>
      </c>
      <c r="D363" s="281">
        <v>1</v>
      </c>
      <c r="E363" s="222">
        <v>0</v>
      </c>
      <c r="F363" s="181">
        <f>D363*E363</f>
        <v>0</v>
      </c>
    </row>
    <row r="364" spans="1:6" ht="13" customHeight="1">
      <c r="A364" s="216" t="s">
        <v>52</v>
      </c>
      <c r="B364" s="171" t="s">
        <v>71</v>
      </c>
      <c r="E364" s="222"/>
      <c r="F364" s="181"/>
    </row>
    <row r="365" spans="1:6" ht="13" customHeight="1">
      <c r="A365" s="214"/>
      <c r="E365" s="222"/>
      <c r="F365" s="181"/>
    </row>
    <row r="366" spans="1:6" ht="13" customHeight="1">
      <c r="A366" s="214" t="s">
        <v>61</v>
      </c>
      <c r="B366" s="217" t="s">
        <v>278</v>
      </c>
      <c r="C366" s="172" t="s">
        <v>63</v>
      </c>
      <c r="D366" s="281">
        <v>1</v>
      </c>
      <c r="E366" s="222">
        <v>0</v>
      </c>
      <c r="F366" s="181">
        <f>D366*E366</f>
        <v>0</v>
      </c>
    </row>
    <row r="367" spans="1:6" ht="13" customHeight="1">
      <c r="A367" s="216" t="s">
        <v>52</v>
      </c>
      <c r="B367" s="171" t="s">
        <v>71</v>
      </c>
      <c r="E367" s="222"/>
      <c r="F367" s="181"/>
    </row>
    <row r="368" spans="1:6" ht="13" customHeight="1">
      <c r="A368" s="216"/>
      <c r="E368" s="222"/>
      <c r="F368" s="181"/>
    </row>
    <row r="369" spans="1:6" ht="13" customHeight="1">
      <c r="A369" s="232" t="s">
        <v>62</v>
      </c>
      <c r="B369" s="282" t="s">
        <v>279</v>
      </c>
      <c r="C369" s="172" t="s">
        <v>51</v>
      </c>
      <c r="D369" s="281">
        <v>1</v>
      </c>
      <c r="E369" s="222">
        <v>0</v>
      </c>
      <c r="F369" s="181">
        <f>D369*E369</f>
        <v>0</v>
      </c>
    </row>
    <row r="370" spans="1:6" ht="13" customHeight="1">
      <c r="A370" s="232"/>
      <c r="B370" s="282" t="s">
        <v>280</v>
      </c>
      <c r="E370" s="222"/>
      <c r="F370" s="181"/>
    </row>
    <row r="371" spans="1:6" ht="13" customHeight="1">
      <c r="A371" s="216" t="s">
        <v>52</v>
      </c>
      <c r="B371" s="171" t="s">
        <v>71</v>
      </c>
      <c r="E371" s="222"/>
      <c r="F371" s="181"/>
    </row>
    <row r="372" spans="1:6" ht="13" customHeight="1" thickBot="1">
      <c r="A372" s="171"/>
      <c r="C372" s="171"/>
      <c r="D372" s="194"/>
      <c r="E372" s="171"/>
      <c r="F372" s="171"/>
    </row>
    <row r="373" spans="1:6" ht="13" customHeight="1" thickBot="1">
      <c r="A373" s="195"/>
      <c r="B373" s="196" t="s">
        <v>78</v>
      </c>
      <c r="C373" s="197"/>
      <c r="D373" s="198"/>
      <c r="E373" s="199"/>
      <c r="F373" s="199">
        <f>SUM(F359:F372)</f>
        <v>0</v>
      </c>
    </row>
    <row r="374" spans="1:6" ht="13" customHeight="1" thickTop="1"/>
    <row r="376" spans="1:6" ht="13" customHeight="1" thickBot="1"/>
    <row r="377" spans="1:6" ht="20" customHeight="1" thickBot="1">
      <c r="A377" s="200"/>
      <c r="B377" s="122" t="s">
        <v>281</v>
      </c>
      <c r="C377" s="122"/>
      <c r="D377" s="123"/>
      <c r="E377" s="122"/>
      <c r="F377" s="124">
        <f>F45+F111+F135+F181+F197+F215+F353+F373</f>
        <v>0</v>
      </c>
    </row>
    <row r="378" spans="1:6" ht="13" customHeight="1" thickTop="1"/>
    <row r="381" spans="1:6" ht="13" customHeight="1">
      <c r="A381" s="189" t="s">
        <v>44</v>
      </c>
      <c r="B381" s="283" t="s">
        <v>79</v>
      </c>
      <c r="C381" s="187"/>
      <c r="D381" s="187"/>
      <c r="E381" s="188"/>
      <c r="F381" s="188"/>
    </row>
    <row r="382" spans="1:6" ht="13" customHeight="1" thickBot="1">
      <c r="A382" s="284"/>
      <c r="B382" s="285" t="s">
        <v>46</v>
      </c>
      <c r="C382" s="286" t="s">
        <v>47</v>
      </c>
      <c r="D382" s="286" t="s">
        <v>100</v>
      </c>
      <c r="E382" s="287" t="s">
        <v>48</v>
      </c>
      <c r="F382" s="287" t="s">
        <v>49</v>
      </c>
    </row>
    <row r="383" spans="1:6" ht="13" customHeight="1" thickTop="1">
      <c r="A383" s="288"/>
      <c r="B383" s="283"/>
      <c r="C383" s="289"/>
      <c r="D383" s="289"/>
      <c r="E383" s="290"/>
      <c r="F383" s="290"/>
    </row>
    <row r="384" spans="1:6" ht="12">
      <c r="A384" s="291" t="s">
        <v>58</v>
      </c>
      <c r="B384" s="353" t="s">
        <v>322</v>
      </c>
      <c r="C384" s="353"/>
      <c r="D384" s="353"/>
      <c r="E384" s="353"/>
      <c r="F384" s="353"/>
    </row>
    <row r="385" spans="1:6" ht="12">
      <c r="A385" s="292"/>
      <c r="B385" s="355" t="s">
        <v>323</v>
      </c>
      <c r="C385" s="355"/>
      <c r="D385" s="355"/>
      <c r="E385" s="355"/>
      <c r="F385" s="355"/>
    </row>
    <row r="386" spans="1:6" ht="12">
      <c r="A386" s="292"/>
      <c r="B386" s="355" t="s">
        <v>321</v>
      </c>
      <c r="C386" s="355"/>
      <c r="D386" s="355"/>
      <c r="E386" s="355"/>
      <c r="F386" s="355"/>
    </row>
    <row r="387" spans="1:6" ht="13" customHeight="1">
      <c r="A387" s="292"/>
      <c r="B387" s="355" t="s">
        <v>320</v>
      </c>
      <c r="C387" s="355"/>
      <c r="D387" s="355"/>
      <c r="E387" s="355"/>
      <c r="F387" s="355"/>
    </row>
    <row r="388" spans="1:6" ht="12">
      <c r="A388" s="292" t="s">
        <v>70</v>
      </c>
      <c r="B388" s="355" t="s">
        <v>334</v>
      </c>
      <c r="C388" s="355"/>
      <c r="D388" s="355"/>
      <c r="E388" s="355"/>
      <c r="F388" s="355"/>
    </row>
    <row r="389" spans="1:6" ht="13" customHeight="1">
      <c r="A389" s="292"/>
      <c r="B389" s="355" t="s">
        <v>335</v>
      </c>
      <c r="C389" s="355"/>
      <c r="D389" s="355"/>
      <c r="E389" s="355"/>
      <c r="F389" s="355"/>
    </row>
    <row r="390" spans="1:6" ht="12">
      <c r="A390" s="293"/>
      <c r="B390" s="354" t="s">
        <v>336</v>
      </c>
      <c r="C390" s="354"/>
      <c r="D390" s="354"/>
      <c r="E390" s="354"/>
      <c r="F390" s="354"/>
    </row>
    <row r="391" spans="1:6" ht="13" customHeight="1">
      <c r="A391" s="292"/>
      <c r="B391" s="294"/>
      <c r="C391" s="294"/>
      <c r="D391" s="294"/>
      <c r="E391" s="294"/>
      <c r="F391" s="294"/>
    </row>
    <row r="392" spans="1:6" ht="13" customHeight="1">
      <c r="A392" s="189" t="s">
        <v>50</v>
      </c>
      <c r="B392" s="168" t="s">
        <v>296</v>
      </c>
      <c r="C392" s="187" t="s">
        <v>63</v>
      </c>
      <c r="D392" s="187">
        <v>13</v>
      </c>
      <c r="E392" s="188">
        <v>0</v>
      </c>
      <c r="F392" s="188">
        <f>D392*E392</f>
        <v>0</v>
      </c>
    </row>
    <row r="393" spans="1:6" ht="13" customHeight="1">
      <c r="A393" s="192" t="s">
        <v>52</v>
      </c>
      <c r="B393" s="211" t="s">
        <v>80</v>
      </c>
      <c r="C393" s="187"/>
      <c r="D393" s="187"/>
      <c r="E393" s="188"/>
      <c r="F393" s="188"/>
    </row>
    <row r="394" spans="1:6" ht="13" customHeight="1">
      <c r="A394" s="189"/>
      <c r="B394" s="168"/>
      <c r="C394" s="187"/>
      <c r="D394" s="187"/>
      <c r="E394" s="188"/>
      <c r="F394" s="188"/>
    </row>
    <row r="395" spans="1:6" ht="13" customHeight="1">
      <c r="A395" s="189" t="s">
        <v>54</v>
      </c>
      <c r="B395" s="168" t="s">
        <v>81</v>
      </c>
      <c r="C395" s="187" t="s">
        <v>63</v>
      </c>
      <c r="D395" s="187">
        <v>13</v>
      </c>
      <c r="E395" s="188">
        <v>0</v>
      </c>
      <c r="F395" s="188">
        <f>D395*E395</f>
        <v>0</v>
      </c>
    </row>
    <row r="396" spans="1:6" ht="13" customHeight="1">
      <c r="A396" s="192" t="s">
        <v>52</v>
      </c>
      <c r="B396" s="211" t="s">
        <v>80</v>
      </c>
      <c r="C396" s="187"/>
      <c r="D396" s="187"/>
      <c r="E396" s="188"/>
      <c r="F396" s="188"/>
    </row>
    <row r="397" spans="1:6" ht="13" customHeight="1">
      <c r="A397" s="189"/>
      <c r="B397" s="168"/>
      <c r="C397" s="187"/>
      <c r="D397" s="187"/>
      <c r="E397" s="188"/>
      <c r="F397" s="188"/>
    </row>
    <row r="398" spans="1:6" ht="13" customHeight="1">
      <c r="A398" s="193" t="s">
        <v>61</v>
      </c>
      <c r="B398" s="211" t="s">
        <v>297</v>
      </c>
      <c r="C398" s="187" t="s">
        <v>63</v>
      </c>
      <c r="D398" s="187">
        <v>25</v>
      </c>
      <c r="E398" s="188">
        <v>0</v>
      </c>
      <c r="F398" s="188">
        <f>D398*E398</f>
        <v>0</v>
      </c>
    </row>
    <row r="399" spans="1:6">
      <c r="A399" s="192" t="s">
        <v>52</v>
      </c>
      <c r="B399" s="211" t="s">
        <v>337</v>
      </c>
      <c r="C399" s="187"/>
      <c r="D399" s="187"/>
      <c r="E399" s="188"/>
      <c r="F399" s="188"/>
    </row>
    <row r="400" spans="1:6">
      <c r="A400" s="192"/>
      <c r="B400" s="211" t="s">
        <v>338</v>
      </c>
      <c r="C400" s="187"/>
      <c r="D400" s="187"/>
      <c r="E400" s="188"/>
      <c r="F400" s="188"/>
    </row>
    <row r="401" spans="1:6" ht="13" customHeight="1">
      <c r="A401" s="189"/>
      <c r="B401" s="169"/>
      <c r="C401" s="187"/>
      <c r="D401" s="187"/>
      <c r="E401" s="188"/>
      <c r="F401" s="188"/>
    </row>
    <row r="402" spans="1:6" ht="13" customHeight="1">
      <c r="A402" s="193" t="s">
        <v>62</v>
      </c>
      <c r="B402" s="211" t="s">
        <v>82</v>
      </c>
      <c r="C402" s="187" t="s">
        <v>51</v>
      </c>
      <c r="D402" s="187">
        <v>40</v>
      </c>
      <c r="E402" s="188">
        <v>0</v>
      </c>
      <c r="F402" s="188">
        <f>D402*E402</f>
        <v>0</v>
      </c>
    </row>
    <row r="403" spans="1:6">
      <c r="A403" s="192" t="s">
        <v>52</v>
      </c>
      <c r="B403" s="211" t="s">
        <v>339</v>
      </c>
      <c r="C403" s="187"/>
      <c r="D403" s="187"/>
      <c r="E403" s="188"/>
      <c r="F403" s="188"/>
    </row>
    <row r="404" spans="1:6" ht="13" customHeight="1">
      <c r="A404" s="192"/>
      <c r="B404" s="168" t="s">
        <v>340</v>
      </c>
      <c r="C404" s="187"/>
      <c r="D404" s="187"/>
      <c r="E404" s="188"/>
      <c r="F404" s="188"/>
    </row>
    <row r="405" spans="1:6" ht="13" customHeight="1">
      <c r="A405" s="192" t="s">
        <v>52</v>
      </c>
      <c r="B405" s="211" t="s">
        <v>80</v>
      </c>
      <c r="C405" s="187"/>
      <c r="D405" s="187"/>
      <c r="E405" s="188"/>
      <c r="F405" s="188"/>
    </row>
    <row r="406" spans="1:6" ht="13" customHeight="1">
      <c r="A406" s="189"/>
      <c r="B406" s="211"/>
      <c r="C406" s="187"/>
      <c r="D406" s="187"/>
      <c r="E406" s="188"/>
      <c r="F406" s="188"/>
    </row>
    <row r="407" spans="1:6" ht="13" customHeight="1">
      <c r="A407" s="193" t="s">
        <v>64</v>
      </c>
      <c r="B407" s="211" t="s">
        <v>83</v>
      </c>
      <c r="C407" s="187" t="s">
        <v>51</v>
      </c>
      <c r="D407" s="187">
        <v>40</v>
      </c>
      <c r="E407" s="188">
        <v>0</v>
      </c>
      <c r="F407" s="188">
        <f>D407*E407</f>
        <v>0</v>
      </c>
    </row>
    <row r="408" spans="1:6" ht="13" customHeight="1">
      <c r="A408" s="192" t="s">
        <v>52</v>
      </c>
      <c r="B408" s="211" t="s">
        <v>84</v>
      </c>
      <c r="C408" s="187"/>
      <c r="D408" s="187"/>
      <c r="E408" s="188"/>
      <c r="F408" s="188"/>
    </row>
    <row r="409" spans="1:6" ht="13" customHeight="1">
      <c r="A409" s="192" t="s">
        <v>52</v>
      </c>
      <c r="B409" s="211" t="s">
        <v>80</v>
      </c>
      <c r="C409" s="187"/>
      <c r="D409" s="187"/>
      <c r="E409" s="188"/>
      <c r="F409" s="188"/>
    </row>
  </sheetData>
  <mergeCells count="10">
    <mergeCell ref="B222:F222"/>
    <mergeCell ref="B223:F223"/>
    <mergeCell ref="B224:F224"/>
    <mergeCell ref="B384:F384"/>
    <mergeCell ref="B390:F390"/>
    <mergeCell ref="B385:F385"/>
    <mergeCell ref="B386:F386"/>
    <mergeCell ref="B387:F387"/>
    <mergeCell ref="B388:F388"/>
    <mergeCell ref="B389:F389"/>
  </mergeCells>
  <phoneticPr fontId="22" type="noConversion"/>
  <pageMargins left="0.7" right="0.7" top="0.75" bottom="0.75" header="0.3" footer="0.3"/>
  <pageSetup paperSize="9" firstPageNumber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CD06-E40B-EF4B-8F1D-F876EBE5FDEA}">
  <dimension ref="C15:O29"/>
  <sheetViews>
    <sheetView topLeftCell="A2" workbookViewId="0">
      <selection activeCell="N37" sqref="N37"/>
    </sheetView>
  </sheetViews>
  <sheetFormatPr baseColWidth="10" defaultRowHeight="13"/>
  <cols>
    <col min="3" max="3" width="10.83203125" style="338"/>
  </cols>
  <sheetData>
    <row r="15" spans="4:15">
      <c r="D15" s="339" t="s">
        <v>418</v>
      </c>
      <c r="E15" s="339" t="s">
        <v>434</v>
      </c>
      <c r="F15" s="339" t="s">
        <v>429</v>
      </c>
      <c r="G15" s="339" t="s">
        <v>435</v>
      </c>
      <c r="H15" s="339"/>
      <c r="I15" s="339" t="s">
        <v>440</v>
      </c>
      <c r="J15" s="339" t="s">
        <v>439</v>
      </c>
      <c r="K15" s="339" t="s">
        <v>437</v>
      </c>
      <c r="L15" s="339" t="s">
        <v>436</v>
      </c>
      <c r="M15" s="339" t="s">
        <v>438</v>
      </c>
      <c r="N15" s="339" t="s">
        <v>441</v>
      </c>
      <c r="O15" s="339" t="s">
        <v>442</v>
      </c>
    </row>
    <row r="16" spans="4:15">
      <c r="D16" s="339" t="s">
        <v>419</v>
      </c>
      <c r="E16" s="339">
        <v>3.11</v>
      </c>
      <c r="F16" s="339">
        <v>2.2000000000000002</v>
      </c>
      <c r="G16" s="339">
        <f t="shared" ref="G16:G28" si="0">E16*F16</f>
        <v>6.8420000000000005</v>
      </c>
      <c r="H16" s="339">
        <v>6</v>
      </c>
      <c r="K16">
        <f>(G16-1)*H16</f>
        <v>35.052000000000007</v>
      </c>
      <c r="M16">
        <f>(G16-3)*H16</f>
        <v>23.052000000000003</v>
      </c>
      <c r="O16">
        <f>E16*H16</f>
        <v>18.66</v>
      </c>
    </row>
    <row r="17" spans="3:15">
      <c r="D17" s="339" t="s">
        <v>420</v>
      </c>
      <c r="E17" s="339">
        <v>0.8</v>
      </c>
      <c r="F17" s="339">
        <v>1</v>
      </c>
      <c r="G17" s="339">
        <f t="shared" si="0"/>
        <v>0.8</v>
      </c>
      <c r="H17" s="339">
        <v>2</v>
      </c>
      <c r="I17">
        <f t="shared" ref="I17:I28" si="1">(F17*2+E17)*H17</f>
        <v>5.6</v>
      </c>
      <c r="J17">
        <f t="shared" ref="J17:J28" si="2">(F17*2+E17)*H17</f>
        <v>5.6</v>
      </c>
      <c r="O17">
        <f>E17*H17</f>
        <v>1.6</v>
      </c>
    </row>
    <row r="18" spans="3:15">
      <c r="D18" s="339" t="s">
        <v>421</v>
      </c>
      <c r="E18" s="339">
        <v>1.4</v>
      </c>
      <c r="F18" s="339">
        <v>1.4</v>
      </c>
      <c r="G18" s="339">
        <f t="shared" si="0"/>
        <v>1.9599999999999997</v>
      </c>
      <c r="H18" s="339">
        <v>28</v>
      </c>
      <c r="I18">
        <f t="shared" si="1"/>
        <v>117.59999999999998</v>
      </c>
      <c r="J18">
        <f t="shared" si="2"/>
        <v>117.59999999999998</v>
      </c>
      <c r="K18">
        <f>(G18-1)*H18</f>
        <v>26.879999999999992</v>
      </c>
      <c r="L18">
        <f>(G18-1)*1</f>
        <v>0.95999999999999974</v>
      </c>
      <c r="N18">
        <f>E18*H18</f>
        <v>39.199999999999996</v>
      </c>
      <c r="O18">
        <f>E18*1</f>
        <v>1.4</v>
      </c>
    </row>
    <row r="19" spans="3:15">
      <c r="D19" s="339" t="s">
        <v>422</v>
      </c>
      <c r="E19" s="339">
        <v>2.2999999999999998</v>
      </c>
      <c r="F19" s="339">
        <v>1.4</v>
      </c>
      <c r="G19" s="339">
        <f t="shared" si="0"/>
        <v>3.2199999999999998</v>
      </c>
      <c r="H19" s="339">
        <v>3</v>
      </c>
      <c r="I19">
        <f t="shared" si="1"/>
        <v>15.299999999999999</v>
      </c>
      <c r="J19">
        <f t="shared" si="2"/>
        <v>15.299999999999999</v>
      </c>
      <c r="K19">
        <f>(G19-1)*H19</f>
        <v>6.6599999999999993</v>
      </c>
      <c r="M19">
        <f t="shared" ref="M19:M28" si="3">(G19-3)*H19</f>
        <v>0.65999999999999925</v>
      </c>
      <c r="N19">
        <f>E19*H19</f>
        <v>6.8999999999999995</v>
      </c>
    </row>
    <row r="20" spans="3:15">
      <c r="C20" s="338" t="s">
        <v>428</v>
      </c>
      <c r="D20" s="339" t="s">
        <v>423</v>
      </c>
      <c r="E20" s="339">
        <v>0.65</v>
      </c>
      <c r="F20" s="339">
        <v>2.25</v>
      </c>
      <c r="G20" s="339">
        <f t="shared" si="0"/>
        <v>1.4625000000000001</v>
      </c>
      <c r="H20" s="339">
        <v>1</v>
      </c>
      <c r="J20">
        <f t="shared" si="2"/>
        <v>5.15</v>
      </c>
    </row>
    <row r="21" spans="3:15">
      <c r="C21" s="338" t="s">
        <v>428</v>
      </c>
      <c r="D21" s="339" t="s">
        <v>427</v>
      </c>
      <c r="E21" s="339">
        <v>1.1000000000000001</v>
      </c>
      <c r="F21" s="339">
        <v>2.25</v>
      </c>
      <c r="G21" s="339">
        <f t="shared" si="0"/>
        <v>2.4750000000000001</v>
      </c>
      <c r="H21" s="339">
        <v>1</v>
      </c>
      <c r="J21">
        <f t="shared" si="2"/>
        <v>5.6</v>
      </c>
    </row>
    <row r="22" spans="3:15">
      <c r="D22" s="339" t="s">
        <v>424</v>
      </c>
      <c r="E22" s="339">
        <v>3.2</v>
      </c>
      <c r="F22" s="339">
        <v>1.6</v>
      </c>
      <c r="G22" s="339">
        <f t="shared" si="0"/>
        <v>5.120000000000001</v>
      </c>
      <c r="H22" s="339">
        <v>28</v>
      </c>
      <c r="J22">
        <f t="shared" si="2"/>
        <v>179.20000000000002</v>
      </c>
      <c r="K22">
        <f>(G22-1)*H22</f>
        <v>115.36000000000003</v>
      </c>
      <c r="M22">
        <f t="shared" si="3"/>
        <v>59.360000000000028</v>
      </c>
      <c r="N22">
        <f>E22*H22</f>
        <v>89.600000000000009</v>
      </c>
    </row>
    <row r="23" spans="3:15">
      <c r="D23" s="339" t="s">
        <v>425</v>
      </c>
      <c r="E23" s="339">
        <v>1</v>
      </c>
      <c r="F23" s="339">
        <v>1.4</v>
      </c>
      <c r="G23" s="339">
        <f t="shared" si="0"/>
        <v>1.4</v>
      </c>
      <c r="H23" s="339">
        <v>4</v>
      </c>
      <c r="I23">
        <f t="shared" si="1"/>
        <v>15.2</v>
      </c>
      <c r="J23">
        <f t="shared" si="2"/>
        <v>15.2</v>
      </c>
      <c r="K23">
        <f>(G23-1)*H23</f>
        <v>1.5999999999999996</v>
      </c>
      <c r="N23">
        <f>E23*H23</f>
        <v>4</v>
      </c>
    </row>
    <row r="24" spans="3:15">
      <c r="D24" s="339" t="s">
        <v>426</v>
      </c>
      <c r="E24" s="339">
        <v>2</v>
      </c>
      <c r="F24" s="339">
        <v>1.3</v>
      </c>
      <c r="G24" s="339">
        <f t="shared" si="0"/>
        <v>2.6</v>
      </c>
      <c r="H24" s="339">
        <v>3</v>
      </c>
      <c r="I24">
        <f t="shared" si="1"/>
        <v>13.799999999999999</v>
      </c>
      <c r="J24">
        <f t="shared" si="2"/>
        <v>13.799999999999999</v>
      </c>
      <c r="K24">
        <f>(G24-1)*H24</f>
        <v>4.8000000000000007</v>
      </c>
      <c r="N24">
        <f>E24*H24</f>
        <v>6</v>
      </c>
    </row>
    <row r="25" spans="3:15">
      <c r="C25" s="338" t="s">
        <v>428</v>
      </c>
      <c r="D25" s="339" t="s">
        <v>430</v>
      </c>
      <c r="E25" s="339">
        <v>1.95</v>
      </c>
      <c r="F25" s="339">
        <v>2</v>
      </c>
      <c r="G25" s="339">
        <f t="shared" si="0"/>
        <v>3.9</v>
      </c>
      <c r="H25" s="339">
        <v>1</v>
      </c>
      <c r="J25">
        <f t="shared" si="2"/>
        <v>5.95</v>
      </c>
      <c r="M25">
        <f t="shared" si="3"/>
        <v>0.89999999999999991</v>
      </c>
    </row>
    <row r="26" spans="3:15">
      <c r="C26" s="338" t="s">
        <v>429</v>
      </c>
      <c r="D26" s="339" t="s">
        <v>433</v>
      </c>
      <c r="E26" s="339">
        <v>1.4</v>
      </c>
      <c r="F26" s="339">
        <v>2.25</v>
      </c>
      <c r="G26" s="339">
        <f t="shared" si="0"/>
        <v>3.15</v>
      </c>
      <c r="H26" s="339">
        <v>4</v>
      </c>
      <c r="I26">
        <f t="shared" si="1"/>
        <v>23.6</v>
      </c>
      <c r="J26">
        <f t="shared" si="2"/>
        <v>23.6</v>
      </c>
      <c r="L26">
        <f t="shared" ref="L26:L28" si="4">(G26-1)*H26</f>
        <v>8.6</v>
      </c>
      <c r="M26">
        <f t="shared" si="3"/>
        <v>0.59999999999999964</v>
      </c>
    </row>
    <row r="27" spans="3:15">
      <c r="D27" s="339" t="s">
        <v>431</v>
      </c>
      <c r="E27" s="339">
        <v>1.4</v>
      </c>
      <c r="F27" s="339">
        <v>2.25</v>
      </c>
      <c r="G27" s="339">
        <f t="shared" si="0"/>
        <v>3.15</v>
      </c>
      <c r="H27" s="339">
        <v>5</v>
      </c>
      <c r="J27">
        <f t="shared" si="2"/>
        <v>29.5</v>
      </c>
      <c r="K27">
        <f>(G27-1)*H27</f>
        <v>10.75</v>
      </c>
      <c r="M27">
        <f t="shared" si="3"/>
        <v>0.74999999999999956</v>
      </c>
      <c r="O27">
        <f>E27*4</f>
        <v>5.6</v>
      </c>
    </row>
    <row r="28" spans="3:15">
      <c r="C28" s="338" t="s">
        <v>429</v>
      </c>
      <c r="D28" s="339" t="s">
        <v>432</v>
      </c>
      <c r="E28" s="339">
        <v>1.4</v>
      </c>
      <c r="F28" s="339">
        <v>2.25</v>
      </c>
      <c r="G28" s="339">
        <f t="shared" si="0"/>
        <v>3.15</v>
      </c>
      <c r="H28" s="339">
        <v>8</v>
      </c>
      <c r="I28" s="340">
        <f t="shared" si="1"/>
        <v>47.2</v>
      </c>
      <c r="J28" s="340">
        <f t="shared" si="2"/>
        <v>47.2</v>
      </c>
      <c r="K28" s="340"/>
      <c r="L28" s="340">
        <f t="shared" si="4"/>
        <v>17.2</v>
      </c>
      <c r="M28" s="340">
        <f t="shared" si="3"/>
        <v>1.1999999999999993</v>
      </c>
      <c r="N28" s="340"/>
      <c r="O28" s="340"/>
    </row>
    <row r="29" spans="3:15">
      <c r="I29">
        <f t="shared" ref="I29:O29" si="5">SUM(I16:I28)</f>
        <v>238.29999999999995</v>
      </c>
      <c r="J29">
        <f t="shared" si="5"/>
        <v>463.7</v>
      </c>
      <c r="K29">
        <f t="shared" si="5"/>
        <v>201.10200000000003</v>
      </c>
      <c r="L29">
        <f t="shared" si="5"/>
        <v>26.759999999999998</v>
      </c>
      <c r="M29">
        <f t="shared" si="5"/>
        <v>86.522000000000034</v>
      </c>
      <c r="N29">
        <f t="shared" si="5"/>
        <v>145.69999999999999</v>
      </c>
      <c r="O29">
        <f t="shared" si="5"/>
        <v>27.259999999999998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prva</vt:lpstr>
      <vt:lpstr>rekapitulacija</vt:lpstr>
      <vt:lpstr>splošno</vt:lpstr>
      <vt:lpstr>pripravljalna dela</vt:lpstr>
      <vt:lpstr>FASADA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</dc:creator>
  <cp:lastModifiedBy>damjan pirc</cp:lastModifiedBy>
  <cp:lastPrinted>2026-04-30T11:20:55Z</cp:lastPrinted>
  <dcterms:created xsi:type="dcterms:W3CDTF">2018-04-18T10:12:35Z</dcterms:created>
  <dcterms:modified xsi:type="dcterms:W3CDTF">2026-04-30T11:20:59Z</dcterms:modified>
</cp:coreProperties>
</file>